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os\"/>
    </mc:Choice>
  </mc:AlternateContent>
  <bookViews>
    <workbookView xWindow="113160" yWindow="0" windowWidth="19560" windowHeight="8340" activeTab="1"/>
  </bookViews>
  <sheets>
    <sheet name="Anual-Curso" sheetId="1" r:id="rId1"/>
    <sheet name="Historico" sheetId="2" r:id="rId2"/>
    <sheet name="ORT" sheetId="3" r:id="rId3"/>
    <sheet name="Redes sociales" sheetId="4" r:id="rId4"/>
    <sheet name="WEB" sheetId="6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2" l="1"/>
  <c r="M7" i="2"/>
  <c r="H70" i="2" l="1"/>
  <c r="H71" i="2"/>
  <c r="H69" i="2"/>
  <c r="E65" i="2"/>
  <c r="E64" i="2"/>
  <c r="E63" i="2"/>
  <c r="E62" i="2"/>
  <c r="E61" i="2"/>
  <c r="E60" i="2"/>
  <c r="E59" i="2"/>
  <c r="E58" i="2"/>
  <c r="E57" i="2"/>
  <c r="E56" i="2"/>
  <c r="E55" i="2"/>
  <c r="E54" i="2"/>
  <c r="F72" i="2"/>
  <c r="E72" i="2"/>
  <c r="D72" i="2"/>
  <c r="C72" i="2"/>
  <c r="B72" i="2"/>
  <c r="G71" i="2"/>
  <c r="F71" i="2"/>
  <c r="G70" i="2"/>
  <c r="D70" i="2"/>
  <c r="G69" i="2"/>
  <c r="N199" i="2" l="1"/>
  <c r="M199" i="2"/>
  <c r="H45" i="2" l="1"/>
  <c r="G47" i="2" s="1"/>
  <c r="L199" i="2"/>
  <c r="F19" i="3" l="1"/>
  <c r="E18" i="3"/>
  <c r="F18" i="3"/>
  <c r="D18" i="3"/>
  <c r="D21" i="3"/>
  <c r="D20" i="3"/>
  <c r="J41" i="6" l="1"/>
  <c r="C20" i="3" l="1"/>
  <c r="C21" i="3"/>
  <c r="F21" i="3"/>
  <c r="K9" i="2"/>
  <c r="N7" i="2" l="1"/>
  <c r="N26" i="2" s="1"/>
  <c r="L9" i="2"/>
  <c r="C34" i="6"/>
  <c r="K3" i="6" l="1"/>
  <c r="K4" i="6"/>
  <c r="K5" i="6"/>
  <c r="K6" i="6"/>
  <c r="K7" i="6"/>
  <c r="K8" i="6"/>
  <c r="K9" i="6"/>
  <c r="K10" i="6"/>
  <c r="K11" i="6"/>
  <c r="K12" i="6"/>
  <c r="K13" i="6"/>
  <c r="K14" i="6"/>
  <c r="K2" i="6"/>
  <c r="C46" i="6"/>
  <c r="D46" i="6" s="1"/>
  <c r="B4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26" i="6"/>
  <c r="C26" i="6"/>
  <c r="C28" i="6"/>
  <c r="B30" i="6"/>
  <c r="B33" i="6"/>
  <c r="D3" i="6" l="1"/>
  <c r="D4" i="6"/>
  <c r="D5" i="6"/>
  <c r="D6" i="6"/>
  <c r="D7" i="6"/>
  <c r="D2" i="6"/>
  <c r="I15" i="6"/>
  <c r="H15" i="6"/>
  <c r="G15" i="6"/>
  <c r="J7" i="6"/>
  <c r="F7" i="6"/>
  <c r="E7" i="6"/>
  <c r="J6" i="6"/>
  <c r="F6" i="6"/>
  <c r="E6" i="6"/>
  <c r="J5" i="6"/>
  <c r="J15" i="6" s="1"/>
  <c r="F5" i="6"/>
  <c r="E5" i="6"/>
  <c r="J4" i="6"/>
  <c r="F4" i="6"/>
  <c r="F15" i="6" s="1"/>
  <c r="E4" i="6"/>
  <c r="J3" i="6"/>
  <c r="F3" i="6"/>
  <c r="E3" i="6"/>
  <c r="E15" i="6" l="1"/>
  <c r="AB44" i="2"/>
  <c r="C11" i="2" l="1"/>
  <c r="D11" i="2"/>
  <c r="E11" i="2"/>
  <c r="F11" i="2"/>
  <c r="G11" i="2"/>
  <c r="H11" i="2"/>
  <c r="I11" i="2"/>
  <c r="B11" i="2"/>
  <c r="C10" i="2"/>
  <c r="D10" i="2"/>
  <c r="E10" i="2"/>
  <c r="F10" i="2"/>
  <c r="G10" i="2"/>
  <c r="H10" i="2"/>
  <c r="I10" i="2"/>
  <c r="C9" i="2"/>
  <c r="D9" i="2"/>
  <c r="E9" i="2"/>
  <c r="F9" i="2"/>
  <c r="G9" i="2"/>
  <c r="H9" i="2"/>
  <c r="I9" i="2"/>
  <c r="J9" i="2" l="1"/>
  <c r="J10" i="2" s="1"/>
  <c r="J11" i="2"/>
  <c r="N20" i="2" l="1"/>
  <c r="H29" i="2" l="1"/>
  <c r="H28" i="2"/>
  <c r="H27" i="2"/>
  <c r="H26" i="2"/>
  <c r="H25" i="2"/>
  <c r="H24" i="2"/>
  <c r="H30" i="2" l="1"/>
  <c r="I25" i="2" s="1"/>
  <c r="O15" i="2"/>
  <c r="L19" i="2"/>
  <c r="I20" i="2"/>
  <c r="H20" i="2"/>
  <c r="G20" i="2"/>
  <c r="F20" i="2"/>
  <c r="E20" i="2"/>
  <c r="H19" i="2"/>
  <c r="I19" i="2"/>
  <c r="I18" i="2"/>
  <c r="H18" i="2"/>
  <c r="I27" i="2" l="1"/>
  <c r="I29" i="2"/>
  <c r="I26" i="2"/>
  <c r="I28" i="2"/>
  <c r="I24" i="2"/>
  <c r="J18" i="2"/>
  <c r="L18" i="2" s="1"/>
  <c r="R7" i="2" l="1"/>
  <c r="J20" i="2"/>
  <c r="C22" i="3"/>
  <c r="C18" i="3"/>
  <c r="B18" i="3"/>
  <c r="B20" i="3" s="1"/>
  <c r="B21" i="2" l="1"/>
  <c r="L10" i="2" l="1"/>
  <c r="G19" i="2"/>
  <c r="G18" i="2"/>
  <c r="E19" i="2"/>
  <c r="F19" i="2"/>
  <c r="F18" i="2"/>
  <c r="E18" i="2"/>
  <c r="B18" i="2"/>
  <c r="K10" i="2" l="1"/>
  <c r="T210" i="2" l="1"/>
  <c r="N6" i="2" l="1"/>
  <c r="O6" i="2" s="1"/>
  <c r="O8" i="2" l="1"/>
  <c r="O16" i="2" s="1"/>
  <c r="R4" i="2"/>
  <c r="N9" i="2"/>
  <c r="B19" i="2"/>
  <c r="B20" i="2" s="1"/>
  <c r="R3" i="2" l="1"/>
  <c r="R2" i="2"/>
  <c r="R5" i="2"/>
  <c r="R6" i="2"/>
  <c r="C9" i="1"/>
  <c r="D9" i="1"/>
  <c r="E9" i="1"/>
  <c r="F9" i="1"/>
  <c r="G9" i="1"/>
  <c r="I9" i="1"/>
  <c r="J9" i="1"/>
  <c r="K9" i="1"/>
  <c r="B9" i="1"/>
  <c r="G7" i="1"/>
  <c r="L12" i="1"/>
  <c r="G8" i="1"/>
  <c r="Q4" i="2" l="1"/>
  <c r="Q5" i="2"/>
  <c r="Q3" i="2"/>
  <c r="P5" i="2"/>
  <c r="P4" i="2"/>
  <c r="P3" i="2"/>
  <c r="N2" i="2"/>
  <c r="P6" i="2"/>
  <c r="M9" i="2"/>
  <c r="M10" i="2" s="1"/>
  <c r="O5" i="2"/>
  <c r="C15" i="2" l="1"/>
  <c r="Q6" i="2"/>
  <c r="O4" i="2"/>
  <c r="N5" i="2"/>
  <c r="N4" i="2"/>
  <c r="N3" i="2"/>
  <c r="O3" i="2" s="1"/>
  <c r="O2" i="2" l="1"/>
  <c r="B9" i="2" l="1"/>
  <c r="O9" i="2" s="1"/>
  <c r="P8" i="2" s="1"/>
  <c r="B15" i="2" l="1"/>
  <c r="B10" i="2"/>
  <c r="N10" i="2" s="1"/>
</calcChain>
</file>

<file path=xl/sharedStrings.xml><?xml version="1.0" encoding="utf-8"?>
<sst xmlns="http://schemas.openxmlformats.org/spreadsheetml/2006/main" count="195" uniqueCount="126">
  <si>
    <t>Promedio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</si>
  <si>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</si>
  <si>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</si>
  <si>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</si>
  <si>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</si>
  <si>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</si>
  <si>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</si>
  <si>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</si>
  <si>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</si>
  <si>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</si>
  <si>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total</t>
  </si>
  <si>
    <t>set</t>
  </si>
  <si>
    <t>nov</t>
  </si>
  <si>
    <t>dic</t>
  </si>
  <si>
    <t>1er sem</t>
  </si>
  <si>
    <t>2º sem</t>
  </si>
  <si>
    <t>Por semestre</t>
  </si>
  <si>
    <t>Promedio mensual</t>
  </si>
  <si>
    <t>Meses favorables y desf</t>
  </si>
  <si>
    <t>1er año</t>
  </si>
  <si>
    <t>Año anterior</t>
  </si>
  <si>
    <t>Promedio mensual hist</t>
  </si>
  <si>
    <t>2D</t>
  </si>
  <si>
    <t>3D</t>
  </si>
  <si>
    <t>Max</t>
  </si>
  <si>
    <t>MM</t>
  </si>
  <si>
    <t>talleres MM</t>
  </si>
  <si>
    <t>AA</t>
  </si>
  <si>
    <t>imp</t>
  </si>
  <si>
    <t>Revit BIM</t>
  </si>
  <si>
    <t>0-100</t>
  </si>
  <si>
    <t>MM Total</t>
  </si>
  <si>
    <t>Dolares</t>
  </si>
  <si>
    <t>$</t>
  </si>
  <si>
    <t>2016/hist</t>
  </si>
  <si>
    <t>s/ Revit</t>
  </si>
  <si>
    <t>c/Revit</t>
  </si>
  <si>
    <t>Prom c/</t>
  </si>
  <si>
    <t>Prom s/</t>
  </si>
  <si>
    <t>1a3</t>
  </si>
  <si>
    <t>4a12</t>
  </si>
  <si>
    <t>ORT</t>
  </si>
  <si>
    <t>Anaya</t>
  </si>
  <si>
    <t>U$S</t>
  </si>
  <si>
    <t>TOTAL $</t>
  </si>
  <si>
    <t>Año prom</t>
  </si>
  <si>
    <t>Liquido</t>
  </si>
  <si>
    <t>Nominal</t>
  </si>
  <si>
    <t>Enero</t>
  </si>
  <si>
    <t>Febrero</t>
  </si>
  <si>
    <t>Marzo</t>
  </si>
  <si>
    <t>Retroact 03</t>
  </si>
  <si>
    <t>Abril</t>
  </si>
  <si>
    <t>Mayo</t>
  </si>
  <si>
    <t>Aguinaldo</t>
  </si>
  <si>
    <t>Junio</t>
  </si>
  <si>
    <t>Julio</t>
  </si>
  <si>
    <t>Agosto</t>
  </si>
  <si>
    <t>Septiembre</t>
  </si>
  <si>
    <t>Octubre</t>
  </si>
  <si>
    <t>Noviembre</t>
  </si>
  <si>
    <t>Diciembre</t>
  </si>
  <si>
    <t>Minimo</t>
  </si>
  <si>
    <t>RevitBIM</t>
  </si>
  <si>
    <t>3d</t>
  </si>
  <si>
    <t>2d</t>
  </si>
  <si>
    <t>Revit</t>
  </si>
  <si>
    <t>Total</t>
  </si>
  <si>
    <t>Facebook:FM</t>
  </si>
  <si>
    <t>Faceboo: 3d</t>
  </si>
  <si>
    <t>Twitter</t>
  </si>
  <si>
    <t>Youtube</t>
  </si>
  <si>
    <t>Páginas</t>
  </si>
  <si>
    <t>Mes</t>
  </si>
  <si>
    <t>Usuarios</t>
  </si>
  <si>
    <t>Crec U prev</t>
  </si>
  <si>
    <t>Crec P prev</t>
  </si>
  <si>
    <t>Nuevos</t>
  </si>
  <si>
    <t>%</t>
  </si>
  <si>
    <t>Prom</t>
  </si>
  <si>
    <t>Inversión</t>
  </si>
  <si>
    <t>Donde</t>
  </si>
  <si>
    <t>Publicidad</t>
  </si>
  <si>
    <t>Recursos</t>
  </si>
  <si>
    <t>Facebook</t>
  </si>
  <si>
    <t>Líquido</t>
  </si>
  <si>
    <t>Black</t>
  </si>
  <si>
    <t>Ventas</t>
  </si>
  <si>
    <t>España</t>
  </si>
  <si>
    <t>51 47</t>
  </si>
  <si>
    <t>Argentina</t>
  </si>
  <si>
    <t>4 3</t>
  </si>
  <si>
    <t>Bolivia</t>
  </si>
  <si>
    <t>3 1</t>
  </si>
  <si>
    <t>Chile</t>
  </si>
  <si>
    <t>2 2</t>
  </si>
  <si>
    <t>Colombia</t>
  </si>
  <si>
    <t>3 3</t>
  </si>
  <si>
    <t>Ecuador</t>
  </si>
  <si>
    <t>2 1</t>
  </si>
  <si>
    <t>eeuu</t>
  </si>
  <si>
    <t>1 1</t>
  </si>
  <si>
    <t>Guatemala</t>
  </si>
  <si>
    <t>México</t>
  </si>
  <si>
    <t>10 6</t>
  </si>
  <si>
    <t>Perú</t>
  </si>
  <si>
    <t>6 3</t>
  </si>
  <si>
    <t>Inglaterra</t>
  </si>
  <si>
    <t>Uruguay</t>
  </si>
  <si>
    <t>Cursos</t>
  </si>
  <si>
    <t>Alumnos</t>
  </si>
  <si>
    <t>Monto</t>
  </si>
  <si>
    <t>Compras nuevos</t>
  </si>
  <si>
    <t>% N/T</t>
  </si>
  <si>
    <t>Resto</t>
  </si>
  <si>
    <t>% España</t>
  </si>
  <si>
    <t>COMPRAS Noviembre 2017</t>
  </si>
  <si>
    <t>Cursos Alum</t>
  </si>
  <si>
    <t>1º</t>
  </si>
  <si>
    <t>2º</t>
  </si>
  <si>
    <t>3º</t>
  </si>
  <si>
    <t>4º</t>
  </si>
  <si>
    <t>5º</t>
  </si>
  <si>
    <t>Viejos</t>
  </si>
  <si>
    <t>Alumnos Nuevos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</si>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</sst>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15" fillId="0" borderId="0"/>
    <xf numFmtId="0" fontId="18" fillId="0" borderId="0"/>
    <xf numFmtId="0" fontId="18" fillId="0" borderId="0"/>
    <xf numFmtId="0" fontId="18" fillId="0" borderId="0"/>
  </cellStyleXfs>
  <cellXfs count="148">
    <xf numFmtId="0" fontId="0" fillId="0" borderId="0" xfId="0"/>
    <xf numFmtId="0" fontId="4" fillId="2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right" wrapText="1"/>
    </xf>
    <xf numFmtId="164" fontId="0" fillId="0" borderId="0" xfId="0" applyNumberFormat="1"/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7" fillId="2" borderId="1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right" wrapText="1"/>
    </xf>
    <xf numFmtId="0" fontId="6" fillId="0" borderId="0" xfId="2"/>
    <xf numFmtId="1" fontId="0" fillId="0" borderId="0" xfId="0" applyNumberFormat="1"/>
    <xf numFmtId="0" fontId="2" fillId="0" borderId="0" xfId="0" applyFont="1"/>
    <xf numFmtId="1" fontId="2" fillId="3" borderId="0" xfId="0" applyNumberFormat="1" applyFont="1" applyFill="1"/>
    <xf numFmtId="0" fontId="1" fillId="5" borderId="0" xfId="0" applyFont="1" applyFill="1"/>
    <xf numFmtId="0" fontId="0" fillId="4" borderId="0" xfId="0" applyFill="1"/>
    <xf numFmtId="0" fontId="2" fillId="4" borderId="0" xfId="0" applyFont="1" applyFill="1"/>
    <xf numFmtId="0" fontId="0" fillId="6" borderId="0" xfId="0" applyFill="1"/>
    <xf numFmtId="0" fontId="0" fillId="0" borderId="0" xfId="0" applyFill="1"/>
    <xf numFmtId="1" fontId="2" fillId="0" borderId="0" xfId="0" applyNumberFormat="1" applyFont="1" applyFill="1"/>
    <xf numFmtId="0" fontId="2" fillId="0" borderId="0" xfId="0" applyFont="1" applyFill="1"/>
    <xf numFmtId="0" fontId="2" fillId="7" borderId="0" xfId="0" applyFont="1" applyFill="1"/>
    <xf numFmtId="1" fontId="2" fillId="7" borderId="0" xfId="0" applyNumberFormat="1" applyFont="1" applyFill="1"/>
    <xf numFmtId="0" fontId="2" fillId="6" borderId="0" xfId="0" applyFont="1" applyFill="1"/>
    <xf numFmtId="1" fontId="2" fillId="6" borderId="0" xfId="0" applyNumberFormat="1" applyFont="1" applyFill="1"/>
    <xf numFmtId="0" fontId="0" fillId="9" borderId="0" xfId="0" applyFill="1"/>
    <xf numFmtId="1" fontId="0" fillId="9" borderId="0" xfId="0" applyNumberFormat="1" applyFill="1"/>
    <xf numFmtId="0" fontId="0" fillId="11" borderId="5" xfId="0" applyFill="1" applyBorder="1"/>
    <xf numFmtId="0" fontId="0" fillId="11" borderId="6" xfId="0" applyFill="1" applyBorder="1"/>
    <xf numFmtId="1" fontId="2" fillId="11" borderId="7" xfId="0" applyNumberFormat="1" applyFont="1" applyFill="1" applyBorder="1"/>
    <xf numFmtId="1" fontId="2" fillId="11" borderId="8" xfId="0" applyNumberFormat="1" applyFont="1" applyFill="1" applyBorder="1"/>
    <xf numFmtId="0" fontId="0" fillId="0" borderId="5" xfId="0" applyBorder="1"/>
    <xf numFmtId="0" fontId="0" fillId="0" borderId="6" xfId="0" applyBorder="1"/>
    <xf numFmtId="1" fontId="0" fillId="7" borderId="5" xfId="0" applyNumberFormat="1" applyFill="1" applyBorder="1"/>
    <xf numFmtId="1" fontId="0" fillId="7" borderId="6" xfId="0" applyNumberFormat="1" applyFill="1" applyBorder="1"/>
    <xf numFmtId="1" fontId="0" fillId="12" borderId="5" xfId="0" applyNumberFormat="1" applyFill="1" applyBorder="1"/>
    <xf numFmtId="1" fontId="0" fillId="8" borderId="6" xfId="0" applyNumberFormat="1" applyFill="1" applyBorder="1"/>
    <xf numFmtId="1" fontId="0" fillId="6" borderId="6" xfId="0" applyNumberFormat="1" applyFill="1" applyBorder="1"/>
    <xf numFmtId="1" fontId="0" fillId="0" borderId="7" xfId="0" applyNumberFormat="1" applyBorder="1"/>
    <xf numFmtId="0" fontId="0" fillId="10" borderId="0" xfId="0" applyFont="1" applyFill="1"/>
    <xf numFmtId="0" fontId="0" fillId="10" borderId="3" xfId="0" applyFont="1" applyFill="1" applyBorder="1"/>
    <xf numFmtId="0" fontId="0" fillId="10" borderId="4" xfId="0" applyFont="1" applyFill="1" applyBorder="1"/>
    <xf numFmtId="1" fontId="2" fillId="11" borderId="9" xfId="0" applyNumberFormat="1" applyFont="1" applyFill="1" applyBorder="1"/>
    <xf numFmtId="0" fontId="5" fillId="0" borderId="14" xfId="1" applyFont="1" applyFill="1" applyBorder="1" applyAlignment="1">
      <alignment horizontal="right" wrapText="1"/>
    </xf>
    <xf numFmtId="0" fontId="5" fillId="0" borderId="15" xfId="1" applyFont="1" applyFill="1" applyBorder="1" applyAlignment="1">
      <alignment horizontal="right" wrapText="1"/>
    </xf>
    <xf numFmtId="0" fontId="5" fillId="13" borderId="16" xfId="1" applyFont="1" applyFill="1" applyBorder="1" applyAlignment="1">
      <alignment horizontal="right" wrapText="1"/>
    </xf>
    <xf numFmtId="0" fontId="5" fillId="13" borderId="17" xfId="1" applyFont="1" applyFill="1" applyBorder="1" applyAlignment="1">
      <alignment horizontal="right" wrapText="1"/>
    </xf>
    <xf numFmtId="0" fontId="5" fillId="13" borderId="18" xfId="1" applyFont="1" applyFill="1" applyBorder="1" applyAlignment="1">
      <alignment horizontal="right" wrapText="1"/>
    </xf>
    <xf numFmtId="0" fontId="5" fillId="0" borderId="19" xfId="1" applyFont="1" applyFill="1" applyBorder="1" applyAlignment="1">
      <alignment horizontal="right" wrapText="1"/>
    </xf>
    <xf numFmtId="0" fontId="5" fillId="0" borderId="13" xfId="1" applyFont="1" applyFill="1" applyBorder="1" applyAlignment="1">
      <alignment horizontal="right" wrapText="1"/>
    </xf>
    <xf numFmtId="0" fontId="5" fillId="13" borderId="12" xfId="1" applyFont="1" applyFill="1" applyBorder="1" applyAlignment="1">
      <alignment horizontal="right" wrapText="1"/>
    </xf>
    <xf numFmtId="0" fontId="5" fillId="13" borderId="20" xfId="1" applyFont="1" applyFill="1" applyBorder="1" applyAlignment="1">
      <alignment horizontal="right" wrapText="1"/>
    </xf>
    <xf numFmtId="0" fontId="5" fillId="13" borderId="21" xfId="1" applyFont="1" applyFill="1" applyBorder="1" applyAlignment="1">
      <alignment horizontal="right" wrapText="1"/>
    </xf>
    <xf numFmtId="0" fontId="5" fillId="13" borderId="22" xfId="1" applyFont="1" applyFill="1" applyBorder="1" applyAlignment="1">
      <alignment horizontal="right" wrapText="1"/>
    </xf>
    <xf numFmtId="0" fontId="4" fillId="2" borderId="1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right" wrapText="1"/>
    </xf>
    <xf numFmtId="0" fontId="5" fillId="13" borderId="23" xfId="1" applyFont="1" applyFill="1" applyBorder="1" applyAlignment="1">
      <alignment horizontal="right" wrapText="1"/>
    </xf>
    <xf numFmtId="0" fontId="7" fillId="0" borderId="14" xfId="2" applyFont="1" applyFill="1" applyBorder="1" applyAlignment="1">
      <alignment horizontal="right" wrapText="1"/>
    </xf>
    <xf numFmtId="0" fontId="7" fillId="0" borderId="15" xfId="2" applyFont="1" applyFill="1" applyBorder="1" applyAlignment="1">
      <alignment horizontal="right" wrapText="1"/>
    </xf>
    <xf numFmtId="0" fontId="8" fillId="0" borderId="0" xfId="1" applyFont="1"/>
    <xf numFmtId="0" fontId="9" fillId="0" borderId="2" xfId="1" applyFont="1" applyFill="1" applyBorder="1" applyAlignment="1">
      <alignment horizontal="right" wrapText="1"/>
    </xf>
    <xf numFmtId="0" fontId="9" fillId="0" borderId="2" xfId="2" applyFont="1" applyFill="1" applyBorder="1" applyAlignment="1">
      <alignment horizontal="right" wrapText="1"/>
    </xf>
    <xf numFmtId="0" fontId="10" fillId="0" borderId="0" xfId="0" applyFont="1"/>
    <xf numFmtId="0" fontId="11" fillId="0" borderId="2" xfId="1" applyFont="1" applyFill="1" applyBorder="1" applyAlignment="1">
      <alignment horizontal="right" wrapText="1"/>
    </xf>
    <xf numFmtId="0" fontId="7" fillId="2" borderId="1" xfId="4" applyFont="1" applyFill="1" applyBorder="1" applyAlignment="1">
      <alignment horizontal="center"/>
    </xf>
    <xf numFmtId="0" fontId="7" fillId="0" borderId="2" xfId="4" applyFont="1" applyFill="1" applyBorder="1" applyAlignment="1">
      <alignment horizontal="right" wrapText="1"/>
    </xf>
    <xf numFmtId="0" fontId="6" fillId="0" borderId="0" xfId="4"/>
    <xf numFmtId="0" fontId="9" fillId="0" borderId="13" xfId="1" applyFont="1" applyFill="1" applyBorder="1" applyAlignment="1">
      <alignment horizontal="right" wrapText="1"/>
    </xf>
    <xf numFmtId="0" fontId="9" fillId="0" borderId="24" xfId="1" applyFont="1" applyFill="1" applyBorder="1" applyAlignment="1">
      <alignment horizontal="right" wrapText="1"/>
    </xf>
    <xf numFmtId="2" fontId="5" fillId="0" borderId="2" xfId="1" applyNumberFormat="1" applyFont="1" applyFill="1" applyBorder="1" applyAlignment="1">
      <alignment horizontal="right" wrapText="1"/>
    </xf>
    <xf numFmtId="2" fontId="9" fillId="0" borderId="2" xfId="1" applyNumberFormat="1" applyFont="1" applyFill="1" applyBorder="1" applyAlignment="1">
      <alignment horizontal="right" wrapText="1"/>
    </xf>
    <xf numFmtId="0" fontId="12" fillId="6" borderId="0" xfId="0" applyFont="1" applyFill="1"/>
    <xf numFmtId="1" fontId="0" fillId="6" borderId="0" xfId="0" applyNumberFormat="1" applyFill="1"/>
    <xf numFmtId="1" fontId="13" fillId="0" borderId="0" xfId="0" applyNumberFormat="1" applyFont="1"/>
    <xf numFmtId="0" fontId="0" fillId="14" borderId="0" xfId="0" applyFill="1"/>
    <xf numFmtId="1" fontId="2" fillId="3" borderId="3" xfId="0" applyNumberFormat="1" applyFont="1" applyFill="1" applyBorder="1"/>
    <xf numFmtId="1" fontId="2" fillId="3" borderId="4" xfId="0" applyNumberFormat="1" applyFont="1" applyFill="1" applyBorder="1"/>
    <xf numFmtId="0" fontId="2" fillId="3" borderId="7" xfId="0" applyFont="1" applyFill="1" applyBorder="1"/>
    <xf numFmtId="1" fontId="2" fillId="3" borderId="8" xfId="0" applyNumberFormat="1" applyFont="1" applyFill="1" applyBorder="1"/>
    <xf numFmtId="0" fontId="0" fillId="16" borderId="0" xfId="0" applyFill="1"/>
    <xf numFmtId="1" fontId="2" fillId="16" borderId="0" xfId="0" applyNumberFormat="1" applyFont="1" applyFill="1"/>
    <xf numFmtId="0" fontId="2" fillId="16" borderId="0" xfId="0" applyFont="1" applyFill="1"/>
    <xf numFmtId="1" fontId="0" fillId="17" borderId="0" xfId="0" applyNumberFormat="1" applyFill="1"/>
    <xf numFmtId="1" fontId="0" fillId="15" borderId="0" xfId="0" applyNumberFormat="1" applyFill="1"/>
    <xf numFmtId="0" fontId="0" fillId="7" borderId="0" xfId="0" applyFill="1"/>
    <xf numFmtId="0" fontId="2" fillId="10" borderId="0" xfId="0" applyFont="1" applyFill="1" applyBorder="1"/>
    <xf numFmtId="4" fontId="0" fillId="0" borderId="0" xfId="0" applyNumberFormat="1"/>
    <xf numFmtId="0" fontId="2" fillId="3" borderId="0" xfId="0" applyFont="1" applyFill="1"/>
    <xf numFmtId="0" fontId="14" fillId="0" borderId="0" xfId="0" applyFont="1"/>
    <xf numFmtId="1" fontId="0" fillId="0" borderId="0" xfId="0" applyNumberFormat="1" applyBorder="1"/>
    <xf numFmtId="0" fontId="16" fillId="2" borderId="1" xfId="5" applyFont="1" applyFill="1" applyBorder="1" applyAlignment="1">
      <alignment horizontal="center"/>
    </xf>
    <xf numFmtId="0" fontId="17" fillId="0" borderId="2" xfId="5" applyFont="1" applyFill="1" applyBorder="1" applyAlignment="1">
      <alignment horizontal="right" wrapText="1"/>
    </xf>
    <xf numFmtId="0" fontId="15" fillId="0" borderId="0" xfId="5"/>
    <xf numFmtId="0" fontId="0" fillId="12" borderId="0" xfId="0" applyFill="1"/>
    <xf numFmtId="1" fontId="2" fillId="0" borderId="0" xfId="0" applyNumberFormat="1" applyFont="1"/>
    <xf numFmtId="0" fontId="2" fillId="10" borderId="25" xfId="0" applyFont="1" applyFill="1" applyBorder="1"/>
    <xf numFmtId="0" fontId="0" fillId="10" borderId="26" xfId="0" applyFill="1" applyBorder="1"/>
    <xf numFmtId="0" fontId="0" fillId="0" borderId="3" xfId="0" applyBorder="1"/>
    <xf numFmtId="1" fontId="0" fillId="0" borderId="27" xfId="0" applyNumberFormat="1" applyBorder="1"/>
    <xf numFmtId="1" fontId="2" fillId="0" borderId="4" xfId="0" applyNumberFormat="1" applyFont="1" applyBorder="1"/>
    <xf numFmtId="1" fontId="0" fillId="0" borderId="28" xfId="0" applyNumberFormat="1" applyBorder="1"/>
    <xf numFmtId="1" fontId="0" fillId="6" borderId="28" xfId="0" applyNumberFormat="1" applyFont="1" applyFill="1" applyBorder="1"/>
    <xf numFmtId="0" fontId="2" fillId="6" borderId="8" xfId="0" applyFont="1" applyFill="1" applyBorder="1"/>
    <xf numFmtId="1" fontId="2" fillId="0" borderId="9" xfId="0" applyNumberFormat="1" applyFont="1" applyBorder="1"/>
    <xf numFmtId="1" fontId="2" fillId="0" borderId="11" xfId="0" applyNumberFormat="1" applyFont="1" applyBorder="1"/>
    <xf numFmtId="1" fontId="2" fillId="0" borderId="10" xfId="0" applyNumberFormat="1" applyFont="1" applyBorder="1"/>
    <xf numFmtId="0" fontId="2" fillId="10" borderId="9" xfId="0" applyFont="1" applyFill="1" applyBorder="1"/>
    <xf numFmtId="0" fontId="2" fillId="10" borderId="11" xfId="0" applyFont="1" applyFill="1" applyBorder="1"/>
    <xf numFmtId="0" fontId="2" fillId="10" borderId="10" xfId="0" applyFont="1" applyFill="1" applyBorder="1"/>
    <xf numFmtId="1" fontId="0" fillId="7" borderId="7" xfId="0" applyNumberFormat="1" applyFill="1" applyBorder="1"/>
    <xf numFmtId="1" fontId="0" fillId="6" borderId="8" xfId="0" applyNumberFormat="1" applyFill="1" applyBorder="1"/>
    <xf numFmtId="0" fontId="0" fillId="0" borderId="27" xfId="0" applyBorder="1"/>
    <xf numFmtId="2" fontId="0" fillId="0" borderId="4" xfId="0" applyNumberFormat="1" applyBorder="1"/>
    <xf numFmtId="0" fontId="0" fillId="0" borderId="0" xfId="0" applyBorder="1"/>
    <xf numFmtId="2" fontId="0" fillId="0" borderId="6" xfId="0" applyNumberFormat="1" applyBorder="1"/>
    <xf numFmtId="0" fontId="0" fillId="0" borderId="28" xfId="0" applyBorder="1"/>
    <xf numFmtId="2" fontId="0" fillId="0" borderId="8" xfId="0" applyNumberFormat="1" applyBorder="1"/>
    <xf numFmtId="0" fontId="2" fillId="0" borderId="25" xfId="0" applyFont="1" applyBorder="1"/>
    <xf numFmtId="0" fontId="2" fillId="0" borderId="29" xfId="0" applyFont="1" applyBorder="1"/>
    <xf numFmtId="0" fontId="2" fillId="0" borderId="26" xfId="0" applyFont="1" applyBorder="1"/>
    <xf numFmtId="0" fontId="2" fillId="0" borderId="12" xfId="0" applyFont="1" applyBorder="1"/>
    <xf numFmtId="0" fontId="0" fillId="12" borderId="12" xfId="0" applyFill="1" applyBorder="1"/>
    <xf numFmtId="0" fontId="2" fillId="9" borderId="0" xfId="0" applyFont="1" applyFill="1"/>
    <xf numFmtId="16" fontId="0" fillId="0" borderId="0" xfId="0" applyNumberFormat="1"/>
    <xf numFmtId="0" fontId="12" fillId="9" borderId="0" xfId="0" applyFont="1" applyFill="1"/>
    <xf numFmtId="1" fontId="0" fillId="0" borderId="0" xfId="0" applyNumberFormat="1" applyFill="1"/>
    <xf numFmtId="0" fontId="0" fillId="19" borderId="0" xfId="0" applyFill="1"/>
    <xf numFmtId="0" fontId="0" fillId="15" borderId="0" xfId="0" applyFill="1"/>
    <xf numFmtId="1" fontId="2" fillId="18" borderId="0" xfId="0" applyNumberFormat="1" applyFont="1" applyFill="1"/>
    <xf numFmtId="0" fontId="19" fillId="2" borderId="1" xfId="6" applyFont="1" applyFill="1" applyBorder="1" applyAlignment="1">
      <alignment horizontal="center"/>
    </xf>
    <xf numFmtId="0" fontId="20" fillId="0" borderId="2" xfId="6" applyFont="1" applyFill="1" applyBorder="1" applyAlignment="1">
      <alignment horizontal="right" wrapText="1"/>
    </xf>
    <xf numFmtId="0" fontId="19" fillId="2" borderId="1" xfId="7" applyFont="1" applyFill="1" applyBorder="1" applyAlignment="1">
      <alignment horizontal="center"/>
    </xf>
    <xf numFmtId="0" fontId="20" fillId="0" borderId="2" xfId="7" applyFont="1" applyFill="1" applyBorder="1" applyAlignment="1">
      <alignment horizontal="right" wrapText="1"/>
    </xf>
    <xf numFmtId="164" fontId="2" fillId="20" borderId="3" xfId="0" applyNumberFormat="1" applyFont="1" applyFill="1" applyBorder="1"/>
    <xf numFmtId="0" fontId="0" fillId="20" borderId="4" xfId="0" applyFill="1" applyBorder="1"/>
    <xf numFmtId="164" fontId="2" fillId="20" borderId="7" xfId="0" applyNumberFormat="1" applyFont="1" applyFill="1" applyBorder="1"/>
    <xf numFmtId="0" fontId="0" fillId="20" borderId="8" xfId="0" applyFill="1" applyBorder="1"/>
    <xf numFmtId="0" fontId="19" fillId="2" borderId="1" xfId="8" applyFont="1" applyFill="1" applyBorder="1" applyAlignment="1">
      <alignment horizontal="center"/>
    </xf>
    <xf numFmtId="0" fontId="20" fillId="0" borderId="2" xfId="8" applyFont="1" applyFill="1" applyBorder="1" applyAlignment="1">
      <alignment horizontal="right" wrapText="1"/>
    </xf>
    <xf numFmtId="0" fontId="21" fillId="21" borderId="0" xfId="0" applyFont="1" applyFill="1"/>
    <xf numFmtId="0" fontId="18" fillId="0" borderId="0" xfId="8"/>
    <xf numFmtId="2" fontId="0" fillId="0" borderId="0" xfId="0" applyNumberFormat="1"/>
    <xf numFmtId="0" fontId="2" fillId="10" borderId="0" xfId="0" applyFont="1" applyFill="1"/>
    <xf numFmtId="0" fontId="2" fillId="22" borderId="0" xfId="0" applyFont="1" applyFill="1"/>
    <xf numFmtId="0" fontId="2" fillId="12" borderId="0" xfId="0" applyFont="1" applyFill="1"/>
    <xf numFmtId="0" fontId="2" fillId="15" borderId="0" xfId="0" applyFont="1" applyFill="1"/>
    <xf numFmtId="0" fontId="2" fillId="11" borderId="9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left"/>
    </xf>
    <xf numFmtId="0" fontId="2" fillId="11" borderId="10" xfId="0" applyFont="1" applyFill="1" applyBorder="1" applyAlignment="1">
      <alignment horizontal="left"/>
    </xf>
  </cellXfs>
  <cellStyles count="9">
    <cellStyle name="Normal" xfId="0" builtinId="0"/>
    <cellStyle name="Normal_Anual-Curso" xfId="3"/>
    <cellStyle name="Normal_Anual-Curso_1" xfId="4"/>
    <cellStyle name="Normal_Historico" xfId="8"/>
    <cellStyle name="Normal_Historico_1" xfId="5"/>
    <cellStyle name="Normal_Historico_2" xfId="6"/>
    <cellStyle name="Normal_Hoja1" xfId="1"/>
    <cellStyle name="Normal_Hoja1_1" xfId="2"/>
    <cellStyle name="Normal_WEB" xfId="7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45258962512726"/>
          <c:y val="2.8292682926829269E-2"/>
          <c:w val="0.89830366863306077"/>
          <c:h val="0.724560893302971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WEB!$B$2:$B$11</c:f>
              <c:strCache>
                <c:ptCount val="10"/>
                <c:pt idx="0">
                  <c:v>575</c:v>
                </c:pt>
                <c:pt idx="1">
                  <c:v>1266</c:v>
                </c:pt>
                <c:pt idx="2">
                  <c:v>1612</c:v>
                </c:pt>
                <c:pt idx="3">
                  <c:v>2209</c:v>
                </c:pt>
                <c:pt idx="4">
                  <c:v>2691</c:v>
                </c:pt>
                <c:pt idx="5">
                  <c:v>3110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[1]Hoja1!$A$2:$A$11</c:f>
              <c:strCache>
                <c:ptCount val="10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Julio</c:v>
                </c:pt>
                <c:pt idx="4">
                  <c:v>Agosto</c:v>
                </c:pt>
                <c:pt idx="5">
                  <c:v>Septiembre</c:v>
                </c:pt>
                <c:pt idx="6">
                  <c:v>Octubre</c:v>
                </c:pt>
                <c:pt idx="7">
                  <c:v>Noviembre</c:v>
                </c:pt>
                <c:pt idx="8">
                  <c:v>Diciembre</c:v>
                </c:pt>
                <c:pt idx="9">
                  <c:v>Enero</c:v>
                </c:pt>
              </c:strCache>
            </c:strRef>
          </c:cat>
          <c:val>
            <c:numRef>
              <c:f>WEB!$B$2:$B$14</c:f>
              <c:numCache>
                <c:formatCode>General</c:formatCode>
                <c:ptCount val="13"/>
                <c:pt idx="0">
                  <c:v>575</c:v>
                </c:pt>
                <c:pt idx="1">
                  <c:v>1266</c:v>
                </c:pt>
                <c:pt idx="2">
                  <c:v>1612</c:v>
                </c:pt>
                <c:pt idx="3">
                  <c:v>2209</c:v>
                </c:pt>
                <c:pt idx="4">
                  <c:v>2691</c:v>
                </c:pt>
                <c:pt idx="5">
                  <c:v>3110</c:v>
                </c:pt>
              </c:numCache>
            </c:numRef>
          </c:val>
        </c:ser>
        <c:ser>
          <c:idx val="1"/>
          <c:order val="1"/>
          <c:tx>
            <c:strRef>
              <c:f>WEB!$C$2:$C$14</c:f>
              <c:strCache>
                <c:ptCount val="13"/>
                <c:pt idx="0">
                  <c:v>3799</c:v>
                </c:pt>
                <c:pt idx="1">
                  <c:v>5828</c:v>
                </c:pt>
                <c:pt idx="2">
                  <c:v>5514</c:v>
                </c:pt>
                <c:pt idx="3">
                  <c:v>7504</c:v>
                </c:pt>
                <c:pt idx="4">
                  <c:v>10022</c:v>
                </c:pt>
                <c:pt idx="5">
                  <c:v>11104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WEB!$C$2:$C$14</c:f>
              <c:numCache>
                <c:formatCode>General</c:formatCode>
                <c:ptCount val="13"/>
                <c:pt idx="0">
                  <c:v>3799</c:v>
                </c:pt>
                <c:pt idx="1">
                  <c:v>5828</c:v>
                </c:pt>
                <c:pt idx="2">
                  <c:v>5514</c:v>
                </c:pt>
                <c:pt idx="3">
                  <c:v>7504</c:v>
                </c:pt>
                <c:pt idx="4">
                  <c:v>10022</c:v>
                </c:pt>
                <c:pt idx="5">
                  <c:v>11104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309978464"/>
        <c:axId val="-309983360"/>
      </c:barChart>
      <c:catAx>
        <c:axId val="-30997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9983360"/>
        <c:crosses val="autoZero"/>
        <c:auto val="1"/>
        <c:lblAlgn val="ctr"/>
        <c:lblOffset val="100"/>
        <c:noMultiLvlLbl val="0"/>
      </c:catAx>
      <c:valAx>
        <c:axId val="-30998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997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723900</xdr:colOff>
      <xdr:row>1</xdr:row>
      <xdr:rowOff>85725</xdr:rowOff>
    </xdr:from>
    <xdr:to>
      <xdr:col>19</xdr:col>
      <xdr:colOff>276225</xdr:colOff>
      <xdr:row>15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nando\Desktop\Web\Estad&#237;sticas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A2" t="str">
            <v>Abril</v>
          </cell>
        </row>
        <row r="3">
          <cell r="A3" t="str">
            <v>Mayo</v>
          </cell>
        </row>
        <row r="4">
          <cell r="A4" t="str">
            <v>Junio</v>
          </cell>
        </row>
        <row r="5">
          <cell r="A5" t="str">
            <v>Julio</v>
          </cell>
        </row>
        <row r="6">
          <cell r="A6" t="str">
            <v>Agosto</v>
          </cell>
        </row>
        <row r="7">
          <cell r="A7" t="str">
            <v>Septiembre</v>
          </cell>
        </row>
        <row r="8">
          <cell r="A8" t="str">
            <v>Octubre</v>
          </cell>
        </row>
        <row r="9">
          <cell r="A9" t="str">
            <v>Noviembre</v>
          </cell>
        </row>
        <row r="10">
          <cell r="A10" t="str">
            <v>Diciembre</v>
          </cell>
        </row>
        <row r="11">
          <cell r="A11" t="str">
            <v>Enero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7"/>
  <sheetViews>
    <sheetView workbookViewId="0">
      <selection activeCell="N1" sqref="N1:N1048576"/>
    </sheetView>
  </sheetViews>
  <sheetFormatPr baseColWidth="10" defaultRowHeight="15" x14ac:dyDescent="0.25"/>
  <cols>
    <col min="1" max="1" width="9.5703125" customWidth="1"/>
    <col min="5" max="5" width="14.5703125" bestFit="1" customWidth="1"/>
    <col min="6" max="6" width="14.5703125" customWidth="1"/>
  </cols>
  <sheetData>
    <row r="1" spans="1:14" x14ac:dyDescent="0.25">
      <c r="A1" s="1"/>
      <c r="B1" s="1"/>
      <c r="C1" s="1"/>
      <c r="D1" s="1"/>
      <c r="F1" s="1"/>
      <c r="G1" s="1"/>
      <c r="J1" s="6"/>
      <c r="K1" s="6"/>
      <c r="L1" s="52"/>
      <c r="M1" s="62"/>
      <c r="N1" s="62"/>
    </row>
    <row r="2" spans="1:14" ht="15.75" thickBot="1" x14ac:dyDescent="0.3">
      <c r="A2" s="41"/>
      <c r="B2" s="41"/>
      <c r="C2" s="41"/>
      <c r="D2" s="41"/>
      <c r="F2" s="41"/>
      <c r="G2" s="41"/>
      <c r="J2" s="55"/>
      <c r="K2" s="7"/>
      <c r="L2" s="53"/>
      <c r="M2" s="63"/>
      <c r="N2" s="63"/>
    </row>
    <row r="3" spans="1:14" ht="15.75" thickBot="1" x14ac:dyDescent="0.3">
      <c r="A3" s="48"/>
      <c r="B3" s="45" t="s">
        <v>22</v>
      </c>
      <c r="C3" s="43" t="s">
        <v>23</v>
      </c>
      <c r="D3" s="43" t="s">
        <v>24</v>
      </c>
      <c r="E3" s="43" t="s">
        <v>25</v>
      </c>
      <c r="F3" s="43" t="s">
        <v>26</v>
      </c>
      <c r="G3" s="54" t="s">
        <v>31</v>
      </c>
      <c r="H3" s="45" t="s">
        <v>30</v>
      </c>
      <c r="I3" s="43" t="s">
        <v>27</v>
      </c>
      <c r="J3" s="43" t="s">
        <v>28</v>
      </c>
      <c r="K3" s="44" t="s">
        <v>29</v>
      </c>
      <c r="L3" s="53"/>
      <c r="M3" s="63"/>
      <c r="N3" s="63"/>
    </row>
    <row r="4" spans="1:14" x14ac:dyDescent="0.25">
      <c r="A4" s="49">
        <v>2012</v>
      </c>
      <c r="B4" s="46"/>
      <c r="C4" s="42"/>
      <c r="D4" s="42"/>
      <c r="F4" s="42"/>
      <c r="H4" s="42"/>
      <c r="K4" s="56"/>
      <c r="L4" s="53"/>
      <c r="M4" s="63"/>
      <c r="N4" s="63"/>
    </row>
    <row r="5" spans="1:14" x14ac:dyDescent="0.25">
      <c r="A5" s="50">
        <v>2013</v>
      </c>
      <c r="B5" s="47"/>
      <c r="C5" s="2"/>
      <c r="D5" s="2"/>
      <c r="F5" s="2"/>
      <c r="H5" s="2"/>
      <c r="K5" s="7"/>
      <c r="L5" s="53"/>
      <c r="M5" s="63"/>
      <c r="N5" s="63"/>
    </row>
    <row r="6" spans="1:14" x14ac:dyDescent="0.25">
      <c r="A6" s="50">
        <v>2014</v>
      </c>
      <c r="B6" s="47"/>
      <c r="C6" s="2"/>
      <c r="D6" s="2"/>
      <c r="F6" s="2"/>
      <c r="H6" s="2"/>
      <c r="K6" s="7"/>
      <c r="L6" s="53"/>
      <c r="M6" s="53"/>
      <c r="N6" s="63"/>
    </row>
    <row r="7" spans="1:14" x14ac:dyDescent="0.25">
      <c r="A7" s="50">
        <v>2015</v>
      </c>
      <c r="B7" s="65">
        <v>1895</v>
      </c>
      <c r="C7" s="58">
        <v>2250</v>
      </c>
      <c r="D7" s="58">
        <v>1111</v>
      </c>
      <c r="E7" s="10">
        <v>4538</v>
      </c>
      <c r="F7" s="2">
        <v>570</v>
      </c>
      <c r="G7" s="10">
        <f>E7+F7</f>
        <v>5108</v>
      </c>
      <c r="H7" s="2"/>
      <c r="I7" s="10">
        <v>1234</v>
      </c>
      <c r="J7" s="66">
        <v>1260</v>
      </c>
      <c r="K7" s="7">
        <v>2930</v>
      </c>
      <c r="L7" s="53"/>
      <c r="M7" s="53">
        <v>15640</v>
      </c>
      <c r="N7" s="63"/>
    </row>
    <row r="8" spans="1:14" ht="15.75" thickBot="1" x14ac:dyDescent="0.3">
      <c r="A8" s="51">
        <v>2016</v>
      </c>
      <c r="B8" s="57">
        <v>686</v>
      </c>
      <c r="C8" s="58">
        <v>683</v>
      </c>
      <c r="D8" s="58">
        <v>165</v>
      </c>
      <c r="E8" s="60">
        <v>1679</v>
      </c>
      <c r="F8" s="61">
        <v>93</v>
      </c>
      <c r="G8" s="10">
        <f>E8+F8</f>
        <v>1772</v>
      </c>
      <c r="H8" s="58">
        <v>432</v>
      </c>
      <c r="I8" s="10">
        <v>66</v>
      </c>
      <c r="J8" s="10">
        <v>102</v>
      </c>
      <c r="K8" s="59">
        <v>8349</v>
      </c>
      <c r="M8" s="7">
        <v>12428</v>
      </c>
      <c r="N8" s="63"/>
    </row>
    <row r="9" spans="1:14" x14ac:dyDescent="0.25">
      <c r="A9" s="42"/>
      <c r="B9" s="68">
        <f>B8/B7*100</f>
        <v>36.200527704485488</v>
      </c>
      <c r="C9" s="68">
        <f t="shared" ref="C9:K9" si="0">C8/C7*100</f>
        <v>30.355555555555558</v>
      </c>
      <c r="D9" s="68">
        <f t="shared" si="0"/>
        <v>14.85148514851485</v>
      </c>
      <c r="E9" s="68">
        <f t="shared" si="0"/>
        <v>36.998677831643896</v>
      </c>
      <c r="F9" s="68">
        <f t="shared" si="0"/>
        <v>16.315789473684212</v>
      </c>
      <c r="G9" s="68">
        <f t="shared" si="0"/>
        <v>34.690681284259981</v>
      </c>
      <c r="H9" s="67"/>
      <c r="I9" s="68">
        <f t="shared" si="0"/>
        <v>5.3484602917341979</v>
      </c>
      <c r="J9" s="68">
        <f t="shared" si="0"/>
        <v>8.0952380952380949</v>
      </c>
      <c r="K9" s="68">
        <f t="shared" si="0"/>
        <v>284.9488054607508</v>
      </c>
      <c r="L9" s="53"/>
      <c r="M9" s="53"/>
      <c r="N9" s="63"/>
    </row>
    <row r="10" spans="1:14" x14ac:dyDescent="0.25">
      <c r="A10" s="2"/>
      <c r="B10" s="2"/>
      <c r="C10" s="2"/>
      <c r="F10" s="2"/>
      <c r="G10" s="2"/>
      <c r="J10" s="7"/>
      <c r="K10" s="7"/>
      <c r="L10" s="53"/>
      <c r="M10" s="53"/>
      <c r="N10" s="63"/>
    </row>
    <row r="11" spans="1:14" x14ac:dyDescent="0.25">
      <c r="A11" s="2"/>
      <c r="B11" s="2"/>
      <c r="C11" s="2"/>
      <c r="F11" s="2"/>
      <c r="G11" s="2"/>
      <c r="J11" s="7"/>
      <c r="K11" s="7"/>
      <c r="L11" s="53"/>
      <c r="M11" s="53"/>
      <c r="N11" s="63"/>
    </row>
    <row r="12" spans="1:14" x14ac:dyDescent="0.25">
      <c r="A12" s="2"/>
      <c r="B12" s="2"/>
      <c r="C12" s="2"/>
      <c r="F12" s="2"/>
      <c r="G12" s="2"/>
      <c r="J12" s="7"/>
      <c r="K12" s="7"/>
      <c r="L12" s="53">
        <f>SUM(N2:N500)</f>
        <v>0</v>
      </c>
      <c r="M12" s="53"/>
      <c r="N12" s="63"/>
    </row>
    <row r="13" spans="1:14" x14ac:dyDescent="0.25">
      <c r="A13" s="2"/>
      <c r="B13" s="2"/>
      <c r="C13" s="2"/>
      <c r="F13" s="2"/>
      <c r="G13" s="2"/>
      <c r="J13" s="7"/>
      <c r="K13" s="7"/>
      <c r="L13" s="53"/>
      <c r="M13" s="53"/>
      <c r="N13" s="63"/>
    </row>
    <row r="14" spans="1:14" x14ac:dyDescent="0.25">
      <c r="A14" s="2"/>
      <c r="C14" s="2"/>
      <c r="F14" s="2"/>
      <c r="J14" s="7"/>
      <c r="K14" s="7"/>
      <c r="L14" s="53"/>
      <c r="M14" s="53"/>
      <c r="N14" s="63"/>
    </row>
    <row r="15" spans="1:14" x14ac:dyDescent="0.25">
      <c r="A15" s="2"/>
      <c r="C15" s="2"/>
      <c r="F15" s="2"/>
      <c r="J15" s="7"/>
      <c r="K15" s="7"/>
      <c r="L15" s="53"/>
      <c r="M15" s="53"/>
      <c r="N15" s="63"/>
    </row>
    <row r="16" spans="1:14" x14ac:dyDescent="0.25">
      <c r="C16" s="2"/>
      <c r="E16" s="4"/>
      <c r="F16" s="2"/>
      <c r="J16" s="7"/>
      <c r="K16" s="7"/>
      <c r="L16" s="53"/>
      <c r="M16" s="53"/>
      <c r="N16" s="63"/>
    </row>
    <row r="17" spans="1:14" x14ac:dyDescent="0.25">
      <c r="E17" s="5"/>
      <c r="F17" s="2"/>
      <c r="J17" s="8"/>
      <c r="K17" s="7"/>
      <c r="L17" s="53"/>
      <c r="M17" s="53"/>
      <c r="N17" s="63"/>
    </row>
    <row r="18" spans="1:14" x14ac:dyDescent="0.25">
      <c r="F18" s="2"/>
      <c r="J18" s="7"/>
      <c r="K18" s="7"/>
      <c r="L18" s="53"/>
      <c r="M18" s="53"/>
      <c r="N18" s="63"/>
    </row>
    <row r="19" spans="1:14" x14ac:dyDescent="0.25">
      <c r="A19" s="3"/>
      <c r="F19" s="2"/>
      <c r="J19" s="7"/>
      <c r="K19" s="7"/>
      <c r="L19" s="53"/>
      <c r="M19" s="53"/>
      <c r="N19" s="63"/>
    </row>
    <row r="20" spans="1:14" x14ac:dyDescent="0.25">
      <c r="F20" s="2"/>
      <c r="J20" s="7"/>
      <c r="K20" s="7"/>
      <c r="L20" s="53"/>
      <c r="M20" s="53"/>
      <c r="N20" s="63"/>
    </row>
    <row r="21" spans="1:14" x14ac:dyDescent="0.25">
      <c r="F21" s="2"/>
      <c r="J21" s="7"/>
      <c r="K21" s="7"/>
      <c r="L21" s="53"/>
      <c r="M21" s="53"/>
      <c r="N21" s="63"/>
    </row>
    <row r="22" spans="1:14" x14ac:dyDescent="0.25">
      <c r="F22" s="2"/>
      <c r="J22" s="7"/>
      <c r="K22" s="7"/>
      <c r="L22" s="53"/>
      <c r="M22" s="53"/>
      <c r="N22" s="63"/>
    </row>
    <row r="23" spans="1:14" x14ac:dyDescent="0.25">
      <c r="F23" s="2"/>
      <c r="J23" s="8"/>
      <c r="K23" s="7"/>
      <c r="L23" s="53"/>
      <c r="M23" s="53"/>
      <c r="N23" s="63"/>
    </row>
    <row r="24" spans="1:14" x14ac:dyDescent="0.25">
      <c r="F24" s="2"/>
      <c r="J24" s="8"/>
      <c r="K24" s="7"/>
      <c r="L24" s="53"/>
      <c r="M24" s="53"/>
      <c r="N24" s="63"/>
    </row>
    <row r="25" spans="1:14" x14ac:dyDescent="0.25">
      <c r="F25" s="2"/>
      <c r="J25" s="7"/>
      <c r="K25" s="7"/>
      <c r="L25" s="53"/>
      <c r="M25" s="53"/>
      <c r="N25" s="63"/>
    </row>
    <row r="26" spans="1:14" x14ac:dyDescent="0.25">
      <c r="F26" s="2"/>
      <c r="J26" s="7"/>
      <c r="K26" s="7"/>
      <c r="L26" s="53"/>
      <c r="M26" s="53"/>
      <c r="N26" s="63"/>
    </row>
    <row r="27" spans="1:14" x14ac:dyDescent="0.25">
      <c r="F27" s="2"/>
      <c r="J27" s="7"/>
      <c r="K27" s="7"/>
      <c r="L27" s="53"/>
      <c r="M27" s="53"/>
      <c r="N27" s="63"/>
    </row>
    <row r="28" spans="1:14" x14ac:dyDescent="0.25">
      <c r="J28" s="7"/>
      <c r="K28" s="7"/>
      <c r="L28" s="53"/>
      <c r="M28" s="53"/>
      <c r="N28" s="63"/>
    </row>
    <row r="29" spans="1:14" x14ac:dyDescent="0.25">
      <c r="J29" s="7"/>
      <c r="K29" s="7"/>
      <c r="L29" s="53"/>
      <c r="M29" s="53"/>
      <c r="N29" s="63"/>
    </row>
    <row r="30" spans="1:14" x14ac:dyDescent="0.25">
      <c r="J30" s="7"/>
      <c r="K30" s="7"/>
      <c r="L30" s="53"/>
      <c r="M30" s="53"/>
      <c r="N30" s="63"/>
    </row>
    <row r="31" spans="1:14" x14ac:dyDescent="0.25">
      <c r="J31" s="7"/>
      <c r="K31" s="7"/>
      <c r="L31" s="53"/>
      <c r="M31" s="53"/>
      <c r="N31" s="63"/>
    </row>
    <row r="32" spans="1:14" x14ac:dyDescent="0.25">
      <c r="J32" s="7"/>
      <c r="K32" s="7"/>
      <c r="L32" s="53"/>
      <c r="M32" s="53"/>
      <c r="N32" s="63"/>
    </row>
    <row r="33" spans="10:14" x14ac:dyDescent="0.25">
      <c r="J33" s="7"/>
      <c r="K33" s="7"/>
      <c r="L33" s="53"/>
      <c r="M33" s="53"/>
      <c r="N33" s="63"/>
    </row>
    <row r="34" spans="10:14" x14ac:dyDescent="0.25">
      <c r="J34" s="7"/>
      <c r="K34" s="7"/>
      <c r="L34" s="53"/>
      <c r="M34" s="53"/>
      <c r="N34" s="63"/>
    </row>
    <row r="35" spans="10:14" x14ac:dyDescent="0.25">
      <c r="J35" s="7"/>
      <c r="K35" s="7"/>
      <c r="L35" s="53"/>
      <c r="M35" s="53"/>
      <c r="N35" s="63"/>
    </row>
    <row r="36" spans="10:14" x14ac:dyDescent="0.25">
      <c r="J36" s="7"/>
      <c r="K36" s="7"/>
      <c r="L36" s="53"/>
      <c r="M36" s="53"/>
      <c r="N36" s="63"/>
    </row>
    <row r="37" spans="10:14" x14ac:dyDescent="0.25">
      <c r="J37" s="7"/>
      <c r="K37" s="7"/>
      <c r="L37" s="53"/>
      <c r="M37" s="53"/>
      <c r="N37" s="63"/>
    </row>
    <row r="38" spans="10:14" x14ac:dyDescent="0.25">
      <c r="J38" s="7"/>
      <c r="K38" s="7"/>
      <c r="L38" s="53"/>
      <c r="M38" s="53"/>
      <c r="N38" s="63"/>
    </row>
    <row r="39" spans="10:14" x14ac:dyDescent="0.25">
      <c r="J39" s="7"/>
      <c r="K39" s="7"/>
      <c r="L39" s="53"/>
      <c r="M39" s="53"/>
      <c r="N39" s="63"/>
    </row>
    <row r="40" spans="10:14" x14ac:dyDescent="0.25">
      <c r="J40" s="7"/>
      <c r="K40" s="7"/>
      <c r="L40" s="53"/>
      <c r="M40" s="53"/>
      <c r="N40" s="63"/>
    </row>
    <row r="41" spans="10:14" x14ac:dyDescent="0.25">
      <c r="J41" s="7"/>
      <c r="K41" s="7"/>
      <c r="L41" s="53"/>
      <c r="M41" s="53"/>
      <c r="N41" s="63"/>
    </row>
    <row r="42" spans="10:14" x14ac:dyDescent="0.25">
      <c r="J42" s="7"/>
      <c r="L42" s="53"/>
      <c r="M42" s="53"/>
      <c r="N42" s="63"/>
    </row>
    <row r="43" spans="10:14" x14ac:dyDescent="0.25">
      <c r="J43" s="7"/>
      <c r="L43" s="53"/>
      <c r="M43" s="53"/>
      <c r="N43" s="63"/>
    </row>
    <row r="44" spans="10:14" x14ac:dyDescent="0.25">
      <c r="J44" s="7"/>
      <c r="L44" s="53"/>
      <c r="M44" s="53"/>
      <c r="N44" s="63"/>
    </row>
    <row r="45" spans="10:14" x14ac:dyDescent="0.25">
      <c r="J45" s="7"/>
      <c r="L45" s="53"/>
      <c r="M45" s="53"/>
      <c r="N45" s="63"/>
    </row>
    <row r="46" spans="10:14" x14ac:dyDescent="0.25">
      <c r="J46" s="8"/>
      <c r="L46" s="53"/>
      <c r="M46" s="53"/>
      <c r="N46" s="63"/>
    </row>
    <row r="47" spans="10:14" x14ac:dyDescent="0.25">
      <c r="L47" s="53"/>
      <c r="M47" s="53"/>
      <c r="N47" s="63"/>
    </row>
    <row r="48" spans="10:14" x14ac:dyDescent="0.25">
      <c r="L48" s="53"/>
      <c r="M48" s="53"/>
      <c r="N48" s="63"/>
    </row>
    <row r="49" spans="12:14" x14ac:dyDescent="0.25">
      <c r="L49" s="53"/>
      <c r="M49" s="53"/>
      <c r="N49" s="63"/>
    </row>
    <row r="50" spans="12:14" x14ac:dyDescent="0.25">
      <c r="L50" s="53"/>
      <c r="M50" s="53"/>
      <c r="N50" s="63"/>
    </row>
    <row r="51" spans="12:14" x14ac:dyDescent="0.25">
      <c r="L51" s="53"/>
      <c r="M51" s="53"/>
      <c r="N51" s="63"/>
    </row>
    <row r="52" spans="12:14" x14ac:dyDescent="0.25">
      <c r="L52" s="53"/>
      <c r="M52" s="53"/>
      <c r="N52" s="63"/>
    </row>
    <row r="53" spans="12:14" x14ac:dyDescent="0.25">
      <c r="L53" s="53"/>
      <c r="M53" s="53"/>
      <c r="N53" s="63"/>
    </row>
    <row r="54" spans="12:14" x14ac:dyDescent="0.25">
      <c r="L54" s="53"/>
      <c r="M54" s="53"/>
      <c r="N54" s="63"/>
    </row>
    <row r="55" spans="12:14" x14ac:dyDescent="0.25">
      <c r="L55" s="53"/>
      <c r="M55" s="53"/>
      <c r="N55" s="63"/>
    </row>
    <row r="56" spans="12:14" x14ac:dyDescent="0.25">
      <c r="L56" s="53"/>
      <c r="M56" s="53"/>
      <c r="N56" s="63"/>
    </row>
    <row r="57" spans="12:14" x14ac:dyDescent="0.25">
      <c r="L57" s="53"/>
      <c r="M57" s="53"/>
      <c r="N57" s="63"/>
    </row>
    <row r="58" spans="12:14" x14ac:dyDescent="0.25">
      <c r="L58" s="53"/>
      <c r="M58" s="53"/>
      <c r="N58" s="63"/>
    </row>
    <row r="59" spans="12:14" x14ac:dyDescent="0.25">
      <c r="L59" s="53"/>
      <c r="M59" s="53"/>
      <c r="N59" s="63"/>
    </row>
    <row r="60" spans="12:14" x14ac:dyDescent="0.25">
      <c r="L60" s="53"/>
      <c r="M60" s="53"/>
      <c r="N60" s="63"/>
    </row>
    <row r="61" spans="12:14" x14ac:dyDescent="0.25">
      <c r="L61" s="53"/>
      <c r="M61" s="53"/>
      <c r="N61" s="63"/>
    </row>
    <row r="62" spans="12:14" x14ac:dyDescent="0.25">
      <c r="L62" s="53"/>
      <c r="M62" s="53"/>
      <c r="N62" s="63"/>
    </row>
    <row r="63" spans="12:14" x14ac:dyDescent="0.25">
      <c r="L63" s="53"/>
      <c r="M63" s="53"/>
      <c r="N63" s="63"/>
    </row>
    <row r="64" spans="12:14" x14ac:dyDescent="0.25">
      <c r="L64" s="53"/>
      <c r="M64" s="53"/>
      <c r="N64" s="63"/>
    </row>
    <row r="65" spans="12:14" x14ac:dyDescent="0.25">
      <c r="L65" s="53"/>
      <c r="M65" s="53"/>
      <c r="N65" s="63"/>
    </row>
    <row r="66" spans="12:14" x14ac:dyDescent="0.25">
      <c r="L66" s="53"/>
      <c r="M66" s="53"/>
      <c r="N66" s="63"/>
    </row>
    <row r="67" spans="12:14" x14ac:dyDescent="0.25">
      <c r="L67" s="53"/>
      <c r="M67" s="53"/>
      <c r="N67" s="63"/>
    </row>
    <row r="68" spans="12:14" x14ac:dyDescent="0.25">
      <c r="L68" s="53"/>
      <c r="M68" s="53"/>
      <c r="N68" s="63"/>
    </row>
    <row r="69" spans="12:14" x14ac:dyDescent="0.25">
      <c r="L69" s="53"/>
      <c r="M69" s="53"/>
      <c r="N69" s="63"/>
    </row>
    <row r="70" spans="12:14" x14ac:dyDescent="0.25">
      <c r="L70" s="53"/>
      <c r="M70" s="53"/>
      <c r="N70" s="63"/>
    </row>
    <row r="71" spans="12:14" x14ac:dyDescent="0.25">
      <c r="L71" s="53"/>
      <c r="M71" s="53"/>
      <c r="N71" s="63"/>
    </row>
    <row r="72" spans="12:14" x14ac:dyDescent="0.25">
      <c r="L72" s="53"/>
      <c r="M72" s="53"/>
      <c r="N72" s="63"/>
    </row>
    <row r="73" spans="12:14" x14ac:dyDescent="0.25">
      <c r="L73" s="53"/>
      <c r="M73" s="53"/>
      <c r="N73" s="63"/>
    </row>
    <row r="74" spans="12:14" x14ac:dyDescent="0.25">
      <c r="L74" s="53"/>
      <c r="M74" s="53"/>
      <c r="N74" s="64"/>
    </row>
    <row r="75" spans="12:14" x14ac:dyDescent="0.25">
      <c r="L75" s="53"/>
      <c r="M75" s="53"/>
      <c r="N75" s="64"/>
    </row>
    <row r="76" spans="12:14" x14ac:dyDescent="0.25">
      <c r="L76" s="53"/>
      <c r="M76" s="53"/>
      <c r="N76" s="63"/>
    </row>
    <row r="77" spans="12:14" x14ac:dyDescent="0.25">
      <c r="L77" s="53"/>
      <c r="M77" s="53"/>
      <c r="N77" s="63"/>
    </row>
    <row r="78" spans="12:14" x14ac:dyDescent="0.25">
      <c r="L78" s="53"/>
      <c r="M78" s="53"/>
      <c r="N78" s="63"/>
    </row>
    <row r="79" spans="12:14" x14ac:dyDescent="0.25">
      <c r="L79" s="53"/>
      <c r="M79" s="53"/>
      <c r="N79" s="63"/>
    </row>
    <row r="80" spans="12:14" x14ac:dyDescent="0.25">
      <c r="L80" s="53"/>
      <c r="M80" s="53"/>
      <c r="N80" s="64"/>
    </row>
    <row r="81" spans="12:14" x14ac:dyDescent="0.25">
      <c r="L81" s="53"/>
      <c r="M81" s="53"/>
      <c r="N81" s="64"/>
    </row>
    <row r="82" spans="12:14" x14ac:dyDescent="0.25">
      <c r="L82" s="53"/>
      <c r="M82" s="53"/>
      <c r="N82" s="63"/>
    </row>
    <row r="83" spans="12:14" x14ac:dyDescent="0.25">
      <c r="L83" s="53"/>
      <c r="M83" s="53"/>
      <c r="N83" s="63"/>
    </row>
    <row r="84" spans="12:14" x14ac:dyDescent="0.25">
      <c r="L84" s="53"/>
      <c r="M84" s="53"/>
      <c r="N84" s="63"/>
    </row>
    <row r="85" spans="12:14" x14ac:dyDescent="0.25">
      <c r="L85" s="53"/>
      <c r="M85" s="53"/>
      <c r="N85" s="63"/>
    </row>
    <row r="86" spans="12:14" x14ac:dyDescent="0.25">
      <c r="L86" s="53"/>
      <c r="M86" s="53"/>
      <c r="N86" s="63"/>
    </row>
    <row r="87" spans="12:14" x14ac:dyDescent="0.25">
      <c r="L87" s="53"/>
      <c r="M87" s="53"/>
      <c r="N87" s="63"/>
    </row>
    <row r="88" spans="12:14" x14ac:dyDescent="0.25">
      <c r="L88" s="53"/>
      <c r="M88" s="53"/>
      <c r="N88" s="64"/>
    </row>
    <row r="89" spans="12:14" x14ac:dyDescent="0.25">
      <c r="L89" s="53"/>
      <c r="M89" s="53"/>
      <c r="N89" s="63"/>
    </row>
    <row r="90" spans="12:14" x14ac:dyDescent="0.25">
      <c r="L90" s="53"/>
      <c r="M90" s="53"/>
      <c r="N90" s="63"/>
    </row>
    <row r="91" spans="12:14" x14ac:dyDescent="0.25">
      <c r="L91" s="53"/>
      <c r="M91" s="53"/>
      <c r="N91" s="63"/>
    </row>
    <row r="92" spans="12:14" x14ac:dyDescent="0.25">
      <c r="L92" s="53"/>
      <c r="M92" s="53"/>
      <c r="N92" s="63"/>
    </row>
    <row r="93" spans="12:14" x14ac:dyDescent="0.25">
      <c r="L93" s="53"/>
      <c r="M93" s="53"/>
      <c r="N93" s="63"/>
    </row>
    <row r="94" spans="12:14" x14ac:dyDescent="0.25">
      <c r="L94" s="53"/>
      <c r="M94" s="53"/>
      <c r="N94" s="63"/>
    </row>
    <row r="95" spans="12:14" x14ac:dyDescent="0.25">
      <c r="L95" s="53"/>
      <c r="M95" s="53"/>
      <c r="N95" s="63"/>
    </row>
    <row r="96" spans="12:14" x14ac:dyDescent="0.25">
      <c r="L96" s="53"/>
      <c r="M96" s="53"/>
      <c r="N96" s="63"/>
    </row>
    <row r="97" spans="12:14" x14ac:dyDescent="0.25">
      <c r="L97" s="53"/>
      <c r="M97" s="53"/>
      <c r="N97" s="63"/>
    </row>
    <row r="98" spans="12:14" x14ac:dyDescent="0.25">
      <c r="L98" s="53"/>
      <c r="M98" s="53"/>
      <c r="N98" s="63"/>
    </row>
    <row r="99" spans="12:14" x14ac:dyDescent="0.25">
      <c r="L99" s="53"/>
      <c r="M99" s="53"/>
      <c r="N99" s="63"/>
    </row>
    <row r="100" spans="12:14" x14ac:dyDescent="0.25">
      <c r="L100" s="53"/>
      <c r="M100" s="53"/>
      <c r="N100" s="63"/>
    </row>
    <row r="101" spans="12:14" x14ac:dyDescent="0.25">
      <c r="L101" s="53"/>
      <c r="M101" s="53"/>
      <c r="N101" s="63"/>
    </row>
    <row r="102" spans="12:14" x14ac:dyDescent="0.25">
      <c r="L102" s="53"/>
      <c r="M102" s="53"/>
      <c r="N102" s="63"/>
    </row>
    <row r="103" spans="12:14" x14ac:dyDescent="0.25">
      <c r="L103" s="53"/>
      <c r="M103" s="53"/>
      <c r="N103" s="63"/>
    </row>
    <row r="104" spans="12:14" x14ac:dyDescent="0.25">
      <c r="L104" s="53"/>
      <c r="M104" s="53"/>
      <c r="N104" s="63"/>
    </row>
    <row r="105" spans="12:14" x14ac:dyDescent="0.25">
      <c r="L105" s="53"/>
      <c r="M105" s="53"/>
      <c r="N105" s="63"/>
    </row>
    <row r="106" spans="12:14" x14ac:dyDescent="0.25">
      <c r="L106" s="53"/>
      <c r="M106" s="53"/>
      <c r="N106" s="63"/>
    </row>
    <row r="107" spans="12:14" x14ac:dyDescent="0.25">
      <c r="L107" s="53"/>
      <c r="M107" s="53"/>
      <c r="N107" s="63"/>
    </row>
    <row r="108" spans="12:14" x14ac:dyDescent="0.25">
      <c r="L108" s="53"/>
      <c r="M108" s="53"/>
      <c r="N108" s="63"/>
    </row>
    <row r="109" spans="12:14" x14ac:dyDescent="0.25">
      <c r="L109" s="53"/>
      <c r="M109" s="53"/>
      <c r="N109" s="63"/>
    </row>
    <row r="110" spans="12:14" x14ac:dyDescent="0.25">
      <c r="L110" s="53"/>
      <c r="M110" s="53"/>
      <c r="N110" s="63"/>
    </row>
    <row r="111" spans="12:14" x14ac:dyDescent="0.25">
      <c r="L111" s="53"/>
      <c r="M111" s="53"/>
      <c r="N111" s="63"/>
    </row>
    <row r="112" spans="12:14" x14ac:dyDescent="0.25">
      <c r="L112" s="53"/>
      <c r="M112" s="53"/>
      <c r="N112" s="63"/>
    </row>
    <row r="113" spans="12:14" x14ac:dyDescent="0.25">
      <c r="L113" s="53"/>
      <c r="M113" s="53"/>
      <c r="N113" s="63"/>
    </row>
    <row r="114" spans="12:14" x14ac:dyDescent="0.25">
      <c r="L114" s="53"/>
      <c r="M114" s="53"/>
      <c r="N114" s="63"/>
    </row>
    <row r="115" spans="12:14" x14ac:dyDescent="0.25">
      <c r="L115" s="53"/>
      <c r="M115" s="53"/>
      <c r="N115" s="63"/>
    </row>
    <row r="116" spans="12:14" x14ac:dyDescent="0.25">
      <c r="L116" s="53"/>
      <c r="M116" s="53"/>
      <c r="N116" s="63"/>
    </row>
    <row r="117" spans="12:14" x14ac:dyDescent="0.25">
      <c r="L117" s="53"/>
      <c r="M117" s="53"/>
      <c r="N117" s="63"/>
    </row>
    <row r="118" spans="12:14" x14ac:dyDescent="0.25">
      <c r="L118" s="53"/>
      <c r="M118" s="53"/>
      <c r="N118" s="63"/>
    </row>
    <row r="119" spans="12:14" x14ac:dyDescent="0.25">
      <c r="L119" s="53"/>
      <c r="M119" s="53"/>
      <c r="N119" s="63"/>
    </row>
    <row r="120" spans="12:14" x14ac:dyDescent="0.25">
      <c r="L120" s="53"/>
      <c r="M120" s="53"/>
      <c r="N120" s="63"/>
    </row>
    <row r="121" spans="12:14" x14ac:dyDescent="0.25">
      <c r="L121" s="53"/>
      <c r="M121" s="53"/>
      <c r="N121" s="63"/>
    </row>
    <row r="122" spans="12:14" x14ac:dyDescent="0.25">
      <c r="L122" s="53"/>
      <c r="N122" s="63"/>
    </row>
    <row r="123" spans="12:14" x14ac:dyDescent="0.25">
      <c r="L123" s="53"/>
      <c r="N123" s="63"/>
    </row>
    <row r="124" spans="12:14" x14ac:dyDescent="0.25">
      <c r="L124" s="53"/>
      <c r="N124" s="63"/>
    </row>
    <row r="125" spans="12:14" x14ac:dyDescent="0.25">
      <c r="L125" s="53"/>
      <c r="N125" s="63"/>
    </row>
    <row r="126" spans="12:14" x14ac:dyDescent="0.25">
      <c r="L126" s="53"/>
      <c r="N126" s="63"/>
    </row>
    <row r="127" spans="12:14" x14ac:dyDescent="0.25">
      <c r="L127" s="53"/>
      <c r="N127" s="63"/>
    </row>
    <row r="128" spans="12:14" x14ac:dyDescent="0.25">
      <c r="L128" s="53"/>
      <c r="N128" s="63"/>
    </row>
    <row r="129" spans="12:14" x14ac:dyDescent="0.25">
      <c r="L129" s="53"/>
      <c r="N129" s="63"/>
    </row>
    <row r="130" spans="12:14" x14ac:dyDescent="0.25">
      <c r="L130" s="53"/>
      <c r="N130" s="63"/>
    </row>
    <row r="131" spans="12:14" x14ac:dyDescent="0.25">
      <c r="L131" s="53"/>
      <c r="N131" s="63"/>
    </row>
    <row r="132" spans="12:14" x14ac:dyDescent="0.25">
      <c r="L132" s="53"/>
      <c r="N132" s="63"/>
    </row>
    <row r="133" spans="12:14" x14ac:dyDescent="0.25">
      <c r="L133" s="53"/>
      <c r="N133" s="63"/>
    </row>
    <row r="134" spans="12:14" x14ac:dyDescent="0.25">
      <c r="L134" s="53"/>
      <c r="N134" s="63"/>
    </row>
    <row r="135" spans="12:14" x14ac:dyDescent="0.25">
      <c r="L135" s="53"/>
      <c r="N135" s="63"/>
    </row>
    <row r="136" spans="12:14" x14ac:dyDescent="0.25">
      <c r="L136" s="53"/>
      <c r="N136" s="63"/>
    </row>
    <row r="137" spans="12:14" x14ac:dyDescent="0.25">
      <c r="L137" s="53"/>
      <c r="N137" s="63"/>
    </row>
    <row r="138" spans="12:14" x14ac:dyDescent="0.25">
      <c r="L138" s="53"/>
      <c r="N138" s="63"/>
    </row>
    <row r="139" spans="12:14" x14ac:dyDescent="0.25">
      <c r="L139" s="53"/>
      <c r="N139" s="63"/>
    </row>
    <row r="140" spans="12:14" x14ac:dyDescent="0.25">
      <c r="L140" s="53"/>
      <c r="N140" s="63"/>
    </row>
    <row r="141" spans="12:14" x14ac:dyDescent="0.25">
      <c r="L141" s="53"/>
      <c r="N141" s="63"/>
    </row>
    <row r="142" spans="12:14" x14ac:dyDescent="0.25">
      <c r="L142" s="53"/>
      <c r="N142" s="63"/>
    </row>
    <row r="143" spans="12:14" x14ac:dyDescent="0.25">
      <c r="L143" s="53"/>
      <c r="N143" s="63"/>
    </row>
    <row r="144" spans="12:14" x14ac:dyDescent="0.25">
      <c r="L144" s="53"/>
      <c r="N144" s="63"/>
    </row>
    <row r="145" spans="12:14" x14ac:dyDescent="0.25">
      <c r="L145" s="53"/>
      <c r="N145" s="63"/>
    </row>
    <row r="146" spans="12:14" x14ac:dyDescent="0.25">
      <c r="L146" s="53"/>
      <c r="N146" s="63"/>
    </row>
    <row r="147" spans="12:14" x14ac:dyDescent="0.25">
      <c r="L147" s="53"/>
      <c r="N147" s="63"/>
    </row>
    <row r="148" spans="12:14" x14ac:dyDescent="0.25">
      <c r="L148" s="53"/>
      <c r="N148" s="63"/>
    </row>
    <row r="149" spans="12:14" x14ac:dyDescent="0.25">
      <c r="L149" s="53"/>
      <c r="N149" s="63"/>
    </row>
    <row r="150" spans="12:14" x14ac:dyDescent="0.25">
      <c r="L150" s="53"/>
      <c r="N150" s="63"/>
    </row>
    <row r="151" spans="12:14" x14ac:dyDescent="0.25">
      <c r="L151" s="53"/>
      <c r="N151" s="63"/>
    </row>
    <row r="152" spans="12:14" x14ac:dyDescent="0.25">
      <c r="L152" s="53"/>
      <c r="N152" s="63"/>
    </row>
    <row r="153" spans="12:14" x14ac:dyDescent="0.25">
      <c r="L153" s="53"/>
      <c r="N153" s="63"/>
    </row>
    <row r="154" spans="12:14" x14ac:dyDescent="0.25">
      <c r="L154" s="53"/>
      <c r="N154" s="63"/>
    </row>
    <row r="155" spans="12:14" x14ac:dyDescent="0.25">
      <c r="L155" s="53"/>
      <c r="N155" s="63"/>
    </row>
    <row r="156" spans="12:14" x14ac:dyDescent="0.25">
      <c r="L156" s="53"/>
      <c r="N156" s="63"/>
    </row>
    <row r="157" spans="12:14" x14ac:dyDescent="0.25">
      <c r="L157" s="53"/>
      <c r="N157" s="63"/>
    </row>
    <row r="158" spans="12:14" x14ac:dyDescent="0.25">
      <c r="L158" s="53"/>
      <c r="N158" s="63"/>
    </row>
    <row r="159" spans="12:14" x14ac:dyDescent="0.25">
      <c r="L159" s="53"/>
      <c r="N159" s="63"/>
    </row>
    <row r="160" spans="12:14" x14ac:dyDescent="0.25">
      <c r="L160" s="53"/>
      <c r="N160" s="63"/>
    </row>
    <row r="161" spans="12:14" x14ac:dyDescent="0.25">
      <c r="L161" s="53"/>
      <c r="N161" s="63"/>
    </row>
    <row r="162" spans="12:14" x14ac:dyDescent="0.25">
      <c r="L162" s="53"/>
      <c r="N162" s="63"/>
    </row>
    <row r="163" spans="12:14" x14ac:dyDescent="0.25">
      <c r="L163" s="53"/>
      <c r="N163" s="63"/>
    </row>
    <row r="164" spans="12:14" x14ac:dyDescent="0.25">
      <c r="L164" s="53"/>
      <c r="N164" s="63"/>
    </row>
    <row r="165" spans="12:14" x14ac:dyDescent="0.25">
      <c r="L165" s="53"/>
      <c r="N165" s="63"/>
    </row>
    <row r="166" spans="12:14" x14ac:dyDescent="0.25">
      <c r="L166" s="53"/>
      <c r="N166" s="63"/>
    </row>
    <row r="167" spans="12:14" x14ac:dyDescent="0.25">
      <c r="L167" s="53"/>
      <c r="N167" s="63"/>
    </row>
    <row r="168" spans="12:14" x14ac:dyDescent="0.25">
      <c r="L168" s="53"/>
      <c r="N168" s="63"/>
    </row>
    <row r="169" spans="12:14" x14ac:dyDescent="0.25">
      <c r="L169" s="53"/>
      <c r="N169" s="63"/>
    </row>
    <row r="170" spans="12:14" x14ac:dyDescent="0.25">
      <c r="L170" s="53"/>
      <c r="N170" s="63"/>
    </row>
    <row r="171" spans="12:14" x14ac:dyDescent="0.25">
      <c r="L171" s="53"/>
      <c r="N171" s="63"/>
    </row>
    <row r="172" spans="12:14" x14ac:dyDescent="0.25">
      <c r="L172" s="53"/>
      <c r="N172" s="63"/>
    </row>
    <row r="173" spans="12:14" x14ac:dyDescent="0.25">
      <c r="L173" s="53"/>
      <c r="N173" s="63"/>
    </row>
    <row r="174" spans="12:14" x14ac:dyDescent="0.25">
      <c r="L174" s="53"/>
      <c r="N174" s="63"/>
    </row>
    <row r="175" spans="12:14" x14ac:dyDescent="0.25">
      <c r="L175" s="53"/>
      <c r="N175" s="63"/>
    </row>
    <row r="176" spans="12:14" x14ac:dyDescent="0.25">
      <c r="L176" s="53"/>
      <c r="N176" s="63"/>
    </row>
    <row r="177" spans="12:14" x14ac:dyDescent="0.25">
      <c r="L177" s="53"/>
      <c r="N177" s="63"/>
    </row>
    <row r="178" spans="12:14" x14ac:dyDescent="0.25">
      <c r="L178" s="53"/>
      <c r="N178" s="63"/>
    </row>
    <row r="179" spans="12:14" x14ac:dyDescent="0.25">
      <c r="L179" s="53"/>
      <c r="N179" s="63"/>
    </row>
    <row r="180" spans="12:14" x14ac:dyDescent="0.25">
      <c r="L180" s="53"/>
      <c r="N180" s="63"/>
    </row>
    <row r="181" spans="12:14" x14ac:dyDescent="0.25">
      <c r="L181" s="53"/>
      <c r="N181" s="63"/>
    </row>
    <row r="182" spans="12:14" x14ac:dyDescent="0.25">
      <c r="L182" s="53"/>
      <c r="N182" s="63"/>
    </row>
    <row r="183" spans="12:14" x14ac:dyDescent="0.25">
      <c r="L183" s="53"/>
      <c r="N183" s="63"/>
    </row>
    <row r="184" spans="12:14" x14ac:dyDescent="0.25">
      <c r="L184" s="53"/>
      <c r="N184" s="63"/>
    </row>
    <row r="185" spans="12:14" x14ac:dyDescent="0.25">
      <c r="L185" s="53"/>
      <c r="N185" s="63"/>
    </row>
    <row r="186" spans="12:14" x14ac:dyDescent="0.25">
      <c r="L186" s="53"/>
      <c r="N186" s="63"/>
    </row>
    <row r="187" spans="12:14" x14ac:dyDescent="0.25">
      <c r="L187" s="53"/>
      <c r="N187" s="63"/>
    </row>
    <row r="188" spans="12:14" x14ac:dyDescent="0.25">
      <c r="N188" s="63"/>
    </row>
    <row r="189" spans="12:14" x14ac:dyDescent="0.25">
      <c r="N189" s="63"/>
    </row>
    <row r="190" spans="12:14" x14ac:dyDescent="0.25">
      <c r="N190" s="63"/>
    </row>
    <row r="191" spans="12:14" x14ac:dyDescent="0.25">
      <c r="N191" s="63"/>
    </row>
    <row r="192" spans="12:14" x14ac:dyDescent="0.25">
      <c r="N192" s="63"/>
    </row>
    <row r="193" spans="14:14" x14ac:dyDescent="0.25">
      <c r="N193" s="63"/>
    </row>
    <row r="194" spans="14:14" x14ac:dyDescent="0.25">
      <c r="N194" s="63"/>
    </row>
    <row r="195" spans="14:14" x14ac:dyDescent="0.25">
      <c r="N195" s="63"/>
    </row>
    <row r="196" spans="14:14" x14ac:dyDescent="0.25">
      <c r="N196" s="63"/>
    </row>
    <row r="197" spans="14:14" x14ac:dyDescent="0.25">
      <c r="N197" s="63"/>
    </row>
    <row r="198" spans="14:14" x14ac:dyDescent="0.25">
      <c r="N198" s="63"/>
    </row>
    <row r="199" spans="14:14" x14ac:dyDescent="0.25">
      <c r="N199" s="63"/>
    </row>
    <row r="200" spans="14:14" x14ac:dyDescent="0.25">
      <c r="N200" s="63"/>
    </row>
    <row r="201" spans="14:14" x14ac:dyDescent="0.25">
      <c r="N201" s="63"/>
    </row>
    <row r="202" spans="14:14" x14ac:dyDescent="0.25">
      <c r="N202" s="63"/>
    </row>
    <row r="203" spans="14:14" x14ac:dyDescent="0.25">
      <c r="N203" s="63"/>
    </row>
    <row r="204" spans="14:14" x14ac:dyDescent="0.25">
      <c r="N204" s="63"/>
    </row>
    <row r="205" spans="14:14" x14ac:dyDescent="0.25">
      <c r="N205" s="63"/>
    </row>
    <row r="206" spans="14:14" x14ac:dyDescent="0.25">
      <c r="N206" s="63"/>
    </row>
    <row r="207" spans="14:14" x14ac:dyDescent="0.25">
      <c r="N207" s="63"/>
    </row>
    <row r="208" spans="14:14" x14ac:dyDescent="0.25">
      <c r="N208" s="63"/>
    </row>
    <row r="209" spans="14:14" x14ac:dyDescent="0.25">
      <c r="N209" s="63"/>
    </row>
    <row r="210" spans="14:14" x14ac:dyDescent="0.25">
      <c r="N210" s="63"/>
    </row>
    <row r="211" spans="14:14" x14ac:dyDescent="0.25">
      <c r="N211" s="63"/>
    </row>
    <row r="212" spans="14:14" x14ac:dyDescent="0.25">
      <c r="N212" s="63"/>
    </row>
    <row r="213" spans="14:14" x14ac:dyDescent="0.25">
      <c r="N213" s="63"/>
    </row>
    <row r="214" spans="14:14" x14ac:dyDescent="0.25">
      <c r="N214" s="63"/>
    </row>
    <row r="215" spans="14:14" x14ac:dyDescent="0.25">
      <c r="N215" s="63"/>
    </row>
    <row r="216" spans="14:14" x14ac:dyDescent="0.25">
      <c r="N216" s="63"/>
    </row>
    <row r="217" spans="14:14" x14ac:dyDescent="0.25">
      <c r="N217" s="63"/>
    </row>
    <row r="218" spans="14:14" x14ac:dyDescent="0.25">
      <c r="N218" s="63"/>
    </row>
    <row r="219" spans="14:14" x14ac:dyDescent="0.25">
      <c r="N219" s="63"/>
    </row>
    <row r="220" spans="14:14" x14ac:dyDescent="0.25">
      <c r="N220" s="63"/>
    </row>
    <row r="221" spans="14:14" x14ac:dyDescent="0.25">
      <c r="N221" s="63"/>
    </row>
    <row r="222" spans="14:14" x14ac:dyDescent="0.25">
      <c r="N222" s="63"/>
    </row>
    <row r="223" spans="14:14" x14ac:dyDescent="0.25">
      <c r="N223" s="63"/>
    </row>
    <row r="224" spans="14:14" x14ac:dyDescent="0.25">
      <c r="N224" s="63"/>
    </row>
    <row r="225" spans="14:14" x14ac:dyDescent="0.25">
      <c r="N225" s="63"/>
    </row>
    <row r="226" spans="14:14" x14ac:dyDescent="0.25">
      <c r="N226" s="63"/>
    </row>
    <row r="227" spans="14:14" x14ac:dyDescent="0.25">
      <c r="N227" s="63"/>
    </row>
    <row r="228" spans="14:14" x14ac:dyDescent="0.25">
      <c r="N228" s="63"/>
    </row>
    <row r="229" spans="14:14" x14ac:dyDescent="0.25">
      <c r="N229" s="63"/>
    </row>
    <row r="230" spans="14:14" x14ac:dyDescent="0.25">
      <c r="N230" s="63"/>
    </row>
    <row r="231" spans="14:14" x14ac:dyDescent="0.25">
      <c r="N231" s="63"/>
    </row>
    <row r="232" spans="14:14" x14ac:dyDescent="0.25">
      <c r="N232" s="63"/>
    </row>
    <row r="233" spans="14:14" x14ac:dyDescent="0.25">
      <c r="N233" s="63"/>
    </row>
    <row r="234" spans="14:14" x14ac:dyDescent="0.25">
      <c r="N234" s="63"/>
    </row>
    <row r="235" spans="14:14" x14ac:dyDescent="0.25">
      <c r="N235" s="63"/>
    </row>
    <row r="236" spans="14:14" x14ac:dyDescent="0.25">
      <c r="N236" s="63"/>
    </row>
    <row r="237" spans="14:14" x14ac:dyDescent="0.25">
      <c r="N237" s="63"/>
    </row>
    <row r="238" spans="14:14" x14ac:dyDescent="0.25">
      <c r="N238" s="63"/>
    </row>
    <row r="239" spans="14:14" x14ac:dyDescent="0.25">
      <c r="N239" s="63"/>
    </row>
    <row r="240" spans="14:14" x14ac:dyDescent="0.25">
      <c r="N240" s="63"/>
    </row>
    <row r="241" spans="14:14" x14ac:dyDescent="0.25">
      <c r="N241" s="63"/>
    </row>
    <row r="242" spans="14:14" x14ac:dyDescent="0.25">
      <c r="N242" s="63"/>
    </row>
    <row r="243" spans="14:14" x14ac:dyDescent="0.25">
      <c r="N243" s="63"/>
    </row>
    <row r="244" spans="14:14" x14ac:dyDescent="0.25">
      <c r="N244" s="63"/>
    </row>
    <row r="245" spans="14:14" x14ac:dyDescent="0.25">
      <c r="N245" s="63"/>
    </row>
    <row r="246" spans="14:14" x14ac:dyDescent="0.25">
      <c r="N246" s="63"/>
    </row>
    <row r="247" spans="14:14" x14ac:dyDescent="0.25">
      <c r="N247" s="63"/>
    </row>
    <row r="248" spans="14:14" x14ac:dyDescent="0.25">
      <c r="N248" s="63"/>
    </row>
    <row r="249" spans="14:14" x14ac:dyDescent="0.25">
      <c r="N249" s="63"/>
    </row>
    <row r="250" spans="14:14" x14ac:dyDescent="0.25">
      <c r="N250" s="63"/>
    </row>
    <row r="251" spans="14:14" x14ac:dyDescent="0.25">
      <c r="N251" s="63"/>
    </row>
    <row r="252" spans="14:14" x14ac:dyDescent="0.25">
      <c r="N252" s="63"/>
    </row>
    <row r="253" spans="14:14" x14ac:dyDescent="0.25">
      <c r="N253" s="63"/>
    </row>
    <row r="254" spans="14:14" x14ac:dyDescent="0.25">
      <c r="N254" s="63"/>
    </row>
    <row r="255" spans="14:14" x14ac:dyDescent="0.25">
      <c r="N255" s="63"/>
    </row>
    <row r="256" spans="14:14" x14ac:dyDescent="0.25">
      <c r="N256" s="63"/>
    </row>
    <row r="257" spans="14:14" x14ac:dyDescent="0.25">
      <c r="N257" s="63"/>
    </row>
    <row r="258" spans="14:14" x14ac:dyDescent="0.25">
      <c r="N258" s="63"/>
    </row>
    <row r="259" spans="14:14" x14ac:dyDescent="0.25">
      <c r="N259" s="63"/>
    </row>
    <row r="260" spans="14:14" x14ac:dyDescent="0.25">
      <c r="N260" s="63"/>
    </row>
    <row r="261" spans="14:14" x14ac:dyDescent="0.25">
      <c r="N261" s="63"/>
    </row>
    <row r="262" spans="14:14" x14ac:dyDescent="0.25">
      <c r="N262" s="63"/>
    </row>
    <row r="263" spans="14:14" x14ac:dyDescent="0.25">
      <c r="N263" s="63"/>
    </row>
    <row r="264" spans="14:14" x14ac:dyDescent="0.25">
      <c r="N264" s="63"/>
    </row>
    <row r="265" spans="14:14" x14ac:dyDescent="0.25">
      <c r="N265" s="63"/>
    </row>
    <row r="266" spans="14:14" x14ac:dyDescent="0.25">
      <c r="N266" s="63"/>
    </row>
    <row r="267" spans="14:14" x14ac:dyDescent="0.25">
      <c r="N267" s="63"/>
    </row>
    <row r="268" spans="14:14" x14ac:dyDescent="0.25">
      <c r="N268" s="63"/>
    </row>
    <row r="269" spans="14:14" x14ac:dyDescent="0.25">
      <c r="N269" s="63"/>
    </row>
    <row r="270" spans="14:14" x14ac:dyDescent="0.25">
      <c r="N270" s="63"/>
    </row>
    <row r="271" spans="14:14" x14ac:dyDescent="0.25">
      <c r="N271" s="63"/>
    </row>
    <row r="272" spans="14:14" x14ac:dyDescent="0.25">
      <c r="N272" s="63"/>
    </row>
    <row r="273" spans="14:14" x14ac:dyDescent="0.25">
      <c r="N273" s="63"/>
    </row>
    <row r="274" spans="14:14" x14ac:dyDescent="0.25">
      <c r="N274" s="63"/>
    </row>
    <row r="275" spans="14:14" x14ac:dyDescent="0.25">
      <c r="N275" s="63"/>
    </row>
    <row r="276" spans="14:14" x14ac:dyDescent="0.25">
      <c r="N276" s="63"/>
    </row>
    <row r="277" spans="14:14" x14ac:dyDescent="0.25">
      <c r="N277" s="63"/>
    </row>
    <row r="278" spans="14:14" x14ac:dyDescent="0.25">
      <c r="N278" s="63"/>
    </row>
    <row r="279" spans="14:14" x14ac:dyDescent="0.25">
      <c r="N279" s="63"/>
    </row>
    <row r="280" spans="14:14" x14ac:dyDescent="0.25">
      <c r="N280" s="63"/>
    </row>
    <row r="281" spans="14:14" x14ac:dyDescent="0.25">
      <c r="N281" s="63"/>
    </row>
    <row r="282" spans="14:14" x14ac:dyDescent="0.25">
      <c r="N282" s="63"/>
    </row>
    <row r="283" spans="14:14" x14ac:dyDescent="0.25">
      <c r="N283" s="63"/>
    </row>
    <row r="284" spans="14:14" x14ac:dyDescent="0.25">
      <c r="N284" s="63"/>
    </row>
    <row r="285" spans="14:14" x14ac:dyDescent="0.25">
      <c r="N285" s="63"/>
    </row>
    <row r="286" spans="14:14" x14ac:dyDescent="0.25">
      <c r="N286" s="63"/>
    </row>
    <row r="287" spans="14:14" x14ac:dyDescent="0.25">
      <c r="N287" s="63"/>
    </row>
    <row r="288" spans="14:14" x14ac:dyDescent="0.25">
      <c r="N288" s="63"/>
    </row>
    <row r="289" spans="14:14" x14ac:dyDescent="0.25">
      <c r="N289" s="63"/>
    </row>
    <row r="290" spans="14:14" x14ac:dyDescent="0.25">
      <c r="N290" s="63"/>
    </row>
    <row r="291" spans="14:14" x14ac:dyDescent="0.25">
      <c r="N291" s="63"/>
    </row>
    <row r="292" spans="14:14" x14ac:dyDescent="0.25">
      <c r="N292" s="63"/>
    </row>
    <row r="293" spans="14:14" x14ac:dyDescent="0.25">
      <c r="N293" s="63"/>
    </row>
    <row r="294" spans="14:14" x14ac:dyDescent="0.25">
      <c r="N294" s="63"/>
    </row>
    <row r="295" spans="14:14" x14ac:dyDescent="0.25">
      <c r="N295" s="63"/>
    </row>
    <row r="296" spans="14:14" x14ac:dyDescent="0.25">
      <c r="N296" s="63"/>
    </row>
    <row r="297" spans="14:14" x14ac:dyDescent="0.25">
      <c r="N297" s="63"/>
    </row>
    <row r="298" spans="14:14" x14ac:dyDescent="0.25">
      <c r="N298" s="63"/>
    </row>
    <row r="299" spans="14:14" x14ac:dyDescent="0.25">
      <c r="N299" s="63"/>
    </row>
    <row r="300" spans="14:14" x14ac:dyDescent="0.25">
      <c r="N300" s="63"/>
    </row>
    <row r="301" spans="14:14" x14ac:dyDescent="0.25">
      <c r="N301" s="63"/>
    </row>
    <row r="302" spans="14:14" x14ac:dyDescent="0.25">
      <c r="N302" s="63"/>
    </row>
    <row r="303" spans="14:14" x14ac:dyDescent="0.25">
      <c r="N303" s="63"/>
    </row>
    <row r="304" spans="14:14" x14ac:dyDescent="0.25">
      <c r="N304" s="63"/>
    </row>
    <row r="305" spans="14:14" x14ac:dyDescent="0.25">
      <c r="N305" s="63"/>
    </row>
    <row r="306" spans="14:14" x14ac:dyDescent="0.25">
      <c r="N306" s="63"/>
    </row>
    <row r="307" spans="14:14" x14ac:dyDescent="0.25">
      <c r="N307" s="63"/>
    </row>
    <row r="308" spans="14:14" x14ac:dyDescent="0.25">
      <c r="N308" s="63"/>
    </row>
    <row r="309" spans="14:14" x14ac:dyDescent="0.25">
      <c r="N309" s="63"/>
    </row>
    <row r="310" spans="14:14" x14ac:dyDescent="0.25">
      <c r="N310" s="63"/>
    </row>
    <row r="311" spans="14:14" x14ac:dyDescent="0.25">
      <c r="N311" s="63"/>
    </row>
    <row r="312" spans="14:14" x14ac:dyDescent="0.25">
      <c r="N312" s="63"/>
    </row>
    <row r="313" spans="14:14" x14ac:dyDescent="0.25">
      <c r="N313" s="63"/>
    </row>
    <row r="314" spans="14:14" x14ac:dyDescent="0.25">
      <c r="N314" s="63"/>
    </row>
    <row r="315" spans="14:14" x14ac:dyDescent="0.25">
      <c r="N315" s="63"/>
    </row>
    <row r="316" spans="14:14" x14ac:dyDescent="0.25">
      <c r="N316" s="63"/>
    </row>
    <row r="317" spans="14:14" x14ac:dyDescent="0.25">
      <c r="N317" s="63"/>
    </row>
    <row r="318" spans="14:14" x14ac:dyDescent="0.25">
      <c r="N318" s="63"/>
    </row>
    <row r="319" spans="14:14" x14ac:dyDescent="0.25">
      <c r="N319" s="63"/>
    </row>
    <row r="320" spans="14:14" x14ac:dyDescent="0.25">
      <c r="N320" s="63"/>
    </row>
    <row r="321" spans="14:14" x14ac:dyDescent="0.25">
      <c r="N321" s="63"/>
    </row>
    <row r="322" spans="14:14" x14ac:dyDescent="0.25">
      <c r="N322" s="63"/>
    </row>
    <row r="323" spans="14:14" x14ac:dyDescent="0.25">
      <c r="N323" s="63"/>
    </row>
    <row r="324" spans="14:14" x14ac:dyDescent="0.25">
      <c r="N324" s="63"/>
    </row>
    <row r="325" spans="14:14" x14ac:dyDescent="0.25">
      <c r="N325" s="63"/>
    </row>
    <row r="326" spans="14:14" x14ac:dyDescent="0.25">
      <c r="N326" s="63"/>
    </row>
    <row r="327" spans="14:14" x14ac:dyDescent="0.25">
      <c r="N327" s="63"/>
    </row>
    <row r="328" spans="14:14" x14ac:dyDescent="0.25">
      <c r="N328" s="63"/>
    </row>
    <row r="329" spans="14:14" x14ac:dyDescent="0.25">
      <c r="N329" s="63"/>
    </row>
    <row r="330" spans="14:14" x14ac:dyDescent="0.25">
      <c r="N330" s="63"/>
    </row>
    <row r="331" spans="14:14" x14ac:dyDescent="0.25">
      <c r="N331" s="63"/>
    </row>
    <row r="332" spans="14:14" x14ac:dyDescent="0.25">
      <c r="N332" s="63"/>
    </row>
    <row r="333" spans="14:14" x14ac:dyDescent="0.25">
      <c r="N333" s="63"/>
    </row>
    <row r="334" spans="14:14" x14ac:dyDescent="0.25">
      <c r="N334" s="63"/>
    </row>
    <row r="335" spans="14:14" x14ac:dyDescent="0.25">
      <c r="N335" s="63"/>
    </row>
    <row r="336" spans="14:14" x14ac:dyDescent="0.25">
      <c r="N336" s="63"/>
    </row>
    <row r="337" spans="14:14" x14ac:dyDescent="0.25">
      <c r="N337" s="63"/>
    </row>
    <row r="338" spans="14:14" x14ac:dyDescent="0.25">
      <c r="N338" s="63"/>
    </row>
    <row r="339" spans="14:14" x14ac:dyDescent="0.25">
      <c r="N339" s="63"/>
    </row>
    <row r="340" spans="14:14" x14ac:dyDescent="0.25">
      <c r="N340" s="63"/>
    </row>
    <row r="341" spans="14:14" x14ac:dyDescent="0.25">
      <c r="N341" s="63"/>
    </row>
    <row r="342" spans="14:14" x14ac:dyDescent="0.25">
      <c r="N342" s="63"/>
    </row>
    <row r="343" spans="14:14" x14ac:dyDescent="0.25">
      <c r="N343" s="63"/>
    </row>
    <row r="344" spans="14:14" x14ac:dyDescent="0.25">
      <c r="N344" s="63"/>
    </row>
    <row r="345" spans="14:14" x14ac:dyDescent="0.25">
      <c r="N345" s="63"/>
    </row>
    <row r="346" spans="14:14" x14ac:dyDescent="0.25">
      <c r="N346" s="63"/>
    </row>
    <row r="347" spans="14:14" x14ac:dyDescent="0.25">
      <c r="N347" s="63"/>
    </row>
    <row r="348" spans="14:14" x14ac:dyDescent="0.25">
      <c r="N348" s="63"/>
    </row>
    <row r="349" spans="14:14" x14ac:dyDescent="0.25">
      <c r="N349" s="63"/>
    </row>
    <row r="350" spans="14:14" x14ac:dyDescent="0.25">
      <c r="N350" s="63"/>
    </row>
    <row r="351" spans="14:14" x14ac:dyDescent="0.25">
      <c r="N351" s="63"/>
    </row>
    <row r="352" spans="14:14" x14ac:dyDescent="0.25">
      <c r="N352" s="63"/>
    </row>
    <row r="353" spans="14:14" x14ac:dyDescent="0.25">
      <c r="N353" s="63"/>
    </row>
    <row r="354" spans="14:14" x14ac:dyDescent="0.25">
      <c r="N354" s="63"/>
    </row>
    <row r="355" spans="14:14" x14ac:dyDescent="0.25">
      <c r="N355" s="63"/>
    </row>
    <row r="356" spans="14:14" x14ac:dyDescent="0.25">
      <c r="N356" s="63"/>
    </row>
    <row r="357" spans="14:14" x14ac:dyDescent="0.25">
      <c r="N357" s="63"/>
    </row>
    <row r="358" spans="14:14" x14ac:dyDescent="0.25">
      <c r="N358" s="63"/>
    </row>
    <row r="359" spans="14:14" x14ac:dyDescent="0.25">
      <c r="N359" s="63"/>
    </row>
    <row r="360" spans="14:14" x14ac:dyDescent="0.25">
      <c r="N360" s="63"/>
    </row>
    <row r="361" spans="14:14" x14ac:dyDescent="0.25">
      <c r="N361" s="63"/>
    </row>
    <row r="362" spans="14:14" x14ac:dyDescent="0.25">
      <c r="N362" s="63"/>
    </row>
    <row r="363" spans="14:14" x14ac:dyDescent="0.25">
      <c r="N363" s="63"/>
    </row>
    <row r="364" spans="14:14" x14ac:dyDescent="0.25">
      <c r="N364" s="63"/>
    </row>
    <row r="365" spans="14:14" x14ac:dyDescent="0.25">
      <c r="N365" s="63"/>
    </row>
    <row r="366" spans="14:14" x14ac:dyDescent="0.25">
      <c r="N366" s="63"/>
    </row>
    <row r="367" spans="14:14" x14ac:dyDescent="0.25">
      <c r="N367" s="63"/>
    </row>
    <row r="368" spans="14:14" x14ac:dyDescent="0.25">
      <c r="N368" s="63"/>
    </row>
    <row r="369" spans="14:14" x14ac:dyDescent="0.25">
      <c r="N369" s="63"/>
    </row>
    <row r="370" spans="14:14" x14ac:dyDescent="0.25">
      <c r="N370" s="63"/>
    </row>
    <row r="371" spans="14:14" x14ac:dyDescent="0.25">
      <c r="N371" s="63"/>
    </row>
    <row r="372" spans="14:14" x14ac:dyDescent="0.25">
      <c r="N372" s="63"/>
    </row>
    <row r="373" spans="14:14" x14ac:dyDescent="0.25">
      <c r="N373" s="63"/>
    </row>
    <row r="374" spans="14:14" x14ac:dyDescent="0.25">
      <c r="N374" s="63"/>
    </row>
    <row r="375" spans="14:14" x14ac:dyDescent="0.25">
      <c r="N375" s="63"/>
    </row>
    <row r="376" spans="14:14" x14ac:dyDescent="0.25">
      <c r="N376" s="63"/>
    </row>
    <row r="377" spans="14:14" x14ac:dyDescent="0.25">
      <c r="N377" s="6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2"/>
  <sheetViews>
    <sheetView tabSelected="1" workbookViewId="0">
      <selection activeCell="D34" sqref="D34"/>
    </sheetView>
  </sheetViews>
  <sheetFormatPr baseColWidth="10" defaultRowHeight="15" x14ac:dyDescent="0.25"/>
  <cols>
    <col min="1" max="1" width="24.85546875" customWidth="1"/>
    <col min="2" max="2" width="12" customWidth="1"/>
    <col min="3" max="3" width="7.7109375" customWidth="1"/>
    <col min="4" max="5" width="6.5703125" customWidth="1"/>
    <col min="6" max="6" width="6.7109375" customWidth="1"/>
    <col min="7" max="7" width="6.85546875" customWidth="1"/>
    <col min="8" max="8" width="7.85546875" customWidth="1"/>
    <col min="9" max="9" width="7.28515625" customWidth="1"/>
    <col min="10" max="10" width="7" customWidth="1"/>
    <col min="11" max="11" width="8.7109375" customWidth="1"/>
    <col min="12" max="12" width="7.42578125" customWidth="1"/>
    <col min="13" max="13" width="6.85546875" customWidth="1"/>
    <col min="14" max="14" width="9" customWidth="1"/>
    <col min="15" max="15" width="9.85546875" customWidth="1"/>
    <col min="16" max="16" width="8.42578125" customWidth="1"/>
    <col min="17" max="17" width="14" customWidth="1"/>
    <col min="18" max="18" width="9.42578125" customWidth="1"/>
    <col min="19" max="19" width="7.28515625" customWidth="1"/>
  </cols>
  <sheetData>
    <row r="1" spans="1:31" x14ac:dyDescent="0.25"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7" t="s">
        <v>8</v>
      </c>
      <c r="J1" s="37" t="s">
        <v>11</v>
      </c>
      <c r="K1" s="37" t="s">
        <v>9</v>
      </c>
      <c r="L1" s="37" t="s">
        <v>12</v>
      </c>
      <c r="M1" s="37" t="s">
        <v>13</v>
      </c>
      <c r="N1" s="37" t="s">
        <v>10</v>
      </c>
      <c r="O1" s="37" t="s">
        <v>0</v>
      </c>
      <c r="P1" s="38" t="s">
        <v>19</v>
      </c>
      <c r="Q1" s="39" t="s">
        <v>20</v>
      </c>
      <c r="R1" s="83" t="s">
        <v>45</v>
      </c>
      <c r="T1" s="135" t="s">
        <v>32</v>
      </c>
      <c r="U1" s="88" t="s">
        <v>63</v>
      </c>
      <c r="V1" s="127" t="s">
        <v>64</v>
      </c>
      <c r="W1" s="127" t="s">
        <v>65</v>
      </c>
      <c r="X1" s="88" t="s">
        <v>25</v>
      </c>
      <c r="Y1" s="88" t="s">
        <v>24</v>
      </c>
      <c r="Z1" s="127" t="s">
        <v>27</v>
      </c>
      <c r="AB1" s="88" t="s">
        <v>32</v>
      </c>
      <c r="AE1" s="127"/>
    </row>
    <row r="2" spans="1:31" x14ac:dyDescent="0.25">
      <c r="A2" s="12">
        <v>2012</v>
      </c>
      <c r="B2">
        <v>655</v>
      </c>
      <c r="C2" s="15">
        <v>1212</v>
      </c>
      <c r="D2" s="16">
        <v>1171</v>
      </c>
      <c r="E2" s="16">
        <v>881</v>
      </c>
      <c r="F2" s="16">
        <v>567</v>
      </c>
      <c r="G2" s="16">
        <v>552</v>
      </c>
      <c r="H2" s="16">
        <v>859</v>
      </c>
      <c r="I2" s="23">
        <v>423</v>
      </c>
      <c r="J2" s="23">
        <v>433</v>
      </c>
      <c r="K2" s="16">
        <v>1357</v>
      </c>
      <c r="L2" s="16">
        <v>250</v>
      </c>
      <c r="M2" s="23">
        <v>72</v>
      </c>
      <c r="N2" s="10">
        <f t="shared" ref="N2:N6" si="0">SUM(B2:M2)</f>
        <v>8432</v>
      </c>
      <c r="O2" s="11">
        <f>N2/12</f>
        <v>702.66666666666663</v>
      </c>
      <c r="P2" s="29">
        <v>100</v>
      </c>
      <c r="Q2" s="30"/>
      <c r="R2" s="17">
        <f>N2/N9*100</f>
        <v>45.832563296987615</v>
      </c>
      <c r="S2" s="12">
        <v>2012</v>
      </c>
      <c r="T2" s="136"/>
      <c r="U2" s="89">
        <v>80</v>
      </c>
      <c r="V2" s="128">
        <v>43</v>
      </c>
      <c r="W2" s="128">
        <v>70</v>
      </c>
      <c r="X2" s="89">
        <v>72</v>
      </c>
      <c r="Y2" s="89">
        <v>50</v>
      </c>
      <c r="Z2" s="128">
        <v>135</v>
      </c>
      <c r="AB2" s="89">
        <v>22</v>
      </c>
      <c r="AE2" s="128"/>
    </row>
    <row r="3" spans="1:31" x14ac:dyDescent="0.25">
      <c r="A3" s="12">
        <v>2013</v>
      </c>
      <c r="B3" s="21">
        <v>1495</v>
      </c>
      <c r="C3" s="21">
        <v>1618</v>
      </c>
      <c r="D3" s="16">
        <v>944</v>
      </c>
      <c r="E3" s="16">
        <v>759</v>
      </c>
      <c r="F3" s="21">
        <v>1675</v>
      </c>
      <c r="G3" s="19">
        <v>2888</v>
      </c>
      <c r="H3" s="19">
        <v>2635</v>
      </c>
      <c r="I3" s="21">
        <v>1473</v>
      </c>
      <c r="J3" s="21">
        <v>1441</v>
      </c>
      <c r="K3" s="21">
        <v>1594</v>
      </c>
      <c r="L3" s="21">
        <v>2554</v>
      </c>
      <c r="M3" s="13">
        <v>636</v>
      </c>
      <c r="N3" s="14">
        <f t="shared" si="0"/>
        <v>19712</v>
      </c>
      <c r="O3" s="11">
        <f t="shared" ref="O3:O4" si="1">N3/12</f>
        <v>1642.6666666666667</v>
      </c>
      <c r="P3" s="31">
        <f>N3/N2*100</f>
        <v>233.77609108159393</v>
      </c>
      <c r="Q3" s="32">
        <f>N3/N2*100</f>
        <v>233.77609108159393</v>
      </c>
      <c r="R3" s="17">
        <f>N3/N9*100</f>
        <v>107.14557491819497</v>
      </c>
      <c r="S3" s="12">
        <v>2013</v>
      </c>
      <c r="T3" s="136"/>
      <c r="U3" s="89">
        <v>85</v>
      </c>
      <c r="V3" s="128">
        <v>76</v>
      </c>
      <c r="W3" s="128">
        <v>38</v>
      </c>
      <c r="X3" s="89">
        <v>72</v>
      </c>
      <c r="Y3" s="89">
        <v>39</v>
      </c>
      <c r="Z3" s="128">
        <v>82</v>
      </c>
      <c r="AB3" s="89">
        <v>17</v>
      </c>
      <c r="AE3" s="128"/>
    </row>
    <row r="4" spans="1:31" x14ac:dyDescent="0.25">
      <c r="A4" s="12">
        <v>2014</v>
      </c>
      <c r="B4">
        <v>910</v>
      </c>
      <c r="C4" s="15">
        <v>1295</v>
      </c>
      <c r="D4" s="21">
        <v>1534</v>
      </c>
      <c r="E4" s="21">
        <v>2456</v>
      </c>
      <c r="F4" s="16">
        <v>537</v>
      </c>
      <c r="G4" s="16">
        <v>893</v>
      </c>
      <c r="H4" s="16">
        <v>1291</v>
      </c>
      <c r="I4" s="16">
        <v>889</v>
      </c>
      <c r="J4" s="16">
        <v>815</v>
      </c>
      <c r="K4" s="16">
        <v>1128</v>
      </c>
      <c r="L4" s="16">
        <v>1493</v>
      </c>
      <c r="M4" s="23">
        <v>169</v>
      </c>
      <c r="N4" s="10">
        <f t="shared" si="0"/>
        <v>13410</v>
      </c>
      <c r="O4" s="11">
        <f t="shared" si="1"/>
        <v>1117.5</v>
      </c>
      <c r="P4" s="33">
        <f>N4/N2*100</f>
        <v>159.0370018975332</v>
      </c>
      <c r="Q4" s="34">
        <f t="shared" ref="Q4:Q5" si="2">N4/N3*100</f>
        <v>68.029626623376629</v>
      </c>
      <c r="R4" s="17">
        <f>N4/N6*100</f>
        <v>65.185689286408717</v>
      </c>
      <c r="S4" s="12">
        <v>2014</v>
      </c>
      <c r="T4" s="136"/>
      <c r="U4" s="89">
        <v>80</v>
      </c>
      <c r="V4" s="128">
        <v>40</v>
      </c>
      <c r="W4" s="128">
        <v>55</v>
      </c>
      <c r="X4" s="89">
        <v>90</v>
      </c>
      <c r="Y4" s="89">
        <v>38</v>
      </c>
      <c r="Z4" s="128">
        <v>54</v>
      </c>
      <c r="AB4" s="89">
        <v>17</v>
      </c>
      <c r="AE4" s="128"/>
    </row>
    <row r="5" spans="1:31" x14ac:dyDescent="0.25">
      <c r="A5" s="12">
        <v>2015</v>
      </c>
      <c r="B5" s="13">
        <v>412</v>
      </c>
      <c r="C5" s="23">
        <v>442</v>
      </c>
      <c r="D5" s="21">
        <v>1706</v>
      </c>
      <c r="E5" s="16">
        <v>1098</v>
      </c>
      <c r="F5" s="16">
        <v>1226</v>
      </c>
      <c r="G5" s="16">
        <v>1510</v>
      </c>
      <c r="H5" s="18">
        <v>1662</v>
      </c>
      <c r="I5" s="16">
        <v>848</v>
      </c>
      <c r="J5" s="16">
        <v>632</v>
      </c>
      <c r="K5" s="21">
        <v>1651</v>
      </c>
      <c r="L5" s="19">
        <v>4563</v>
      </c>
      <c r="M5" s="13">
        <v>1216</v>
      </c>
      <c r="N5" s="14">
        <f t="shared" si="0"/>
        <v>16966</v>
      </c>
      <c r="O5" s="11">
        <f>N5/12</f>
        <v>1413.8333333333333</v>
      </c>
      <c r="P5" s="31">
        <f>N5/N2*100</f>
        <v>201.20967741935485</v>
      </c>
      <c r="Q5" s="35">
        <f t="shared" si="2"/>
        <v>126.51752423564504</v>
      </c>
      <c r="R5" s="17">
        <f>N5/N9*100</f>
        <v>92.219552762890402</v>
      </c>
      <c r="S5" s="12">
        <v>2015</v>
      </c>
      <c r="T5" s="136"/>
      <c r="U5" s="89">
        <v>60</v>
      </c>
      <c r="V5" s="128">
        <v>98</v>
      </c>
      <c r="W5" s="128">
        <v>60</v>
      </c>
      <c r="X5" s="90"/>
      <c r="Y5" s="89">
        <v>65</v>
      </c>
      <c r="Z5" s="128">
        <v>113</v>
      </c>
      <c r="AB5" s="89">
        <v>22</v>
      </c>
      <c r="AE5" s="128"/>
    </row>
    <row r="6" spans="1:31" ht="15.75" thickBot="1" x14ac:dyDescent="0.3">
      <c r="A6" s="12">
        <v>2016</v>
      </c>
      <c r="B6" s="23">
        <v>149</v>
      </c>
      <c r="C6" s="72">
        <v>1091</v>
      </c>
      <c r="D6" s="23">
        <v>491</v>
      </c>
      <c r="E6" s="19">
        <v>4564</v>
      </c>
      <c r="F6" s="19">
        <v>2045</v>
      </c>
      <c r="G6" s="15">
        <v>1232</v>
      </c>
      <c r="H6" s="19">
        <v>2042</v>
      </c>
      <c r="I6" s="69">
        <v>1332</v>
      </c>
      <c r="J6" s="19">
        <v>2700</v>
      </c>
      <c r="K6" s="15">
        <v>1346</v>
      </c>
      <c r="L6" s="82">
        <v>2763</v>
      </c>
      <c r="M6">
        <v>817</v>
      </c>
      <c r="N6" s="10">
        <f t="shared" si="0"/>
        <v>20572</v>
      </c>
      <c r="O6" s="11">
        <f>N6/12</f>
        <v>1714.3333333333333</v>
      </c>
      <c r="P6" s="107">
        <f>N6/N2*100</f>
        <v>243.97533206831122</v>
      </c>
      <c r="Q6" s="108">
        <f>N6/N5*100</f>
        <v>121.25427325238714</v>
      </c>
      <c r="R6" s="17">
        <f>N6/N9*100</f>
        <v>111.82014849924444</v>
      </c>
      <c r="S6" s="12">
        <v>2016</v>
      </c>
      <c r="T6" s="136"/>
      <c r="U6" s="89">
        <v>60</v>
      </c>
      <c r="V6" s="128">
        <v>95</v>
      </c>
      <c r="W6" s="128">
        <v>32</v>
      </c>
      <c r="X6" s="89">
        <v>60</v>
      </c>
      <c r="Y6" s="89">
        <v>41</v>
      </c>
      <c r="Z6" s="128">
        <v>11</v>
      </c>
      <c r="AB6" s="89">
        <v>8</v>
      </c>
      <c r="AE6" s="128"/>
    </row>
    <row r="7" spans="1:31" ht="15.75" thickBot="1" x14ac:dyDescent="0.3">
      <c r="A7" s="12">
        <v>2017</v>
      </c>
      <c r="B7" s="91">
        <v>930</v>
      </c>
      <c r="C7" s="119">
        <v>1129</v>
      </c>
      <c r="D7" s="23">
        <v>656</v>
      </c>
      <c r="E7" s="120">
        <v>685</v>
      </c>
      <c r="F7" s="120">
        <v>826</v>
      </c>
      <c r="G7" s="23">
        <v>437</v>
      </c>
      <c r="H7" s="120">
        <v>875</v>
      </c>
      <c r="I7" s="122">
        <v>1106</v>
      </c>
      <c r="J7" s="19">
        <v>1272</v>
      </c>
      <c r="K7" s="15">
        <v>1156</v>
      </c>
      <c r="L7" s="82">
        <v>3823</v>
      </c>
      <c r="M7">
        <f>SUM(T2:T209)</f>
        <v>0</v>
      </c>
      <c r="N7" s="10">
        <f>SUM(B7:M7)</f>
        <v>12895</v>
      </c>
      <c r="O7" s="11">
        <f>N7/12</f>
        <v>1074.5833333333333</v>
      </c>
      <c r="P7" s="87"/>
      <c r="Q7" s="87"/>
      <c r="R7" s="17" t="e">
        <f>N7/N14*100</f>
        <v>#VALUE!</v>
      </c>
      <c r="S7" s="12">
        <v>2017</v>
      </c>
      <c r="T7" s="136"/>
      <c r="U7" s="89">
        <v>64</v>
      </c>
      <c r="V7" s="128">
        <v>61</v>
      </c>
      <c r="W7" s="128">
        <v>40</v>
      </c>
      <c r="X7" s="89">
        <v>90</v>
      </c>
      <c r="Y7" s="89">
        <v>40</v>
      </c>
      <c r="Z7" s="128">
        <v>62</v>
      </c>
      <c r="AB7" s="89">
        <v>22</v>
      </c>
      <c r="AE7" s="128"/>
    </row>
    <row r="8" spans="1:31" ht="15.75" thickBot="1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77" t="s">
        <v>33</v>
      </c>
      <c r="O8" s="78">
        <f>O6*29</f>
        <v>49715.666666666664</v>
      </c>
      <c r="P8" s="9">
        <f>O6/O9*100</f>
        <v>132.09477536867789</v>
      </c>
      <c r="Q8" t="s">
        <v>34</v>
      </c>
      <c r="T8" s="136"/>
      <c r="U8" s="89">
        <v>64</v>
      </c>
      <c r="V8" s="128">
        <v>42</v>
      </c>
      <c r="W8" s="128">
        <v>65</v>
      </c>
      <c r="X8" s="89">
        <v>50</v>
      </c>
      <c r="Y8" s="89">
        <v>38</v>
      </c>
      <c r="Z8" s="128">
        <v>115</v>
      </c>
      <c r="AB8" s="89">
        <v>17</v>
      </c>
      <c r="AE8" s="128"/>
    </row>
    <row r="9" spans="1:31" ht="15.75" thickBot="1" x14ac:dyDescent="0.3">
      <c r="A9" s="16" t="s">
        <v>17</v>
      </c>
      <c r="B9" s="126">
        <f t="shared" ref="B9" si="3">SUM(B2:B8)/6</f>
        <v>758.5</v>
      </c>
      <c r="C9" s="126">
        <f t="shared" ref="C9" si="4">SUM(C2:C8)/6</f>
        <v>1131.1666666666667</v>
      </c>
      <c r="D9" s="126">
        <f t="shared" ref="D9" si="5">SUM(D2:D8)/6</f>
        <v>1083.6666666666667</v>
      </c>
      <c r="E9" s="126">
        <f t="shared" ref="E9" si="6">SUM(E2:E8)/6</f>
        <v>1740.5</v>
      </c>
      <c r="F9" s="126">
        <f t="shared" ref="F9" si="7">SUM(F2:F8)/6</f>
        <v>1146</v>
      </c>
      <c r="G9" s="126">
        <f t="shared" ref="G9" si="8">SUM(G2:G8)/6</f>
        <v>1252</v>
      </c>
      <c r="H9" s="126">
        <f t="shared" ref="H9" si="9">SUM(H2:H8)/6</f>
        <v>1560.6666666666667</v>
      </c>
      <c r="I9" s="126">
        <f t="shared" ref="I9" si="10">SUM(I2:I8)/6</f>
        <v>1011.8333333333334</v>
      </c>
      <c r="J9" s="126">
        <f t="shared" ref="J9" si="11">SUM(J2:J8)/6</f>
        <v>1215.5</v>
      </c>
      <c r="K9" s="22">
        <f>SUM(K2:K8)/6</f>
        <v>1372</v>
      </c>
      <c r="L9" s="20">
        <f>SUM(L2:L8)/6</f>
        <v>2574.3333333333335</v>
      </c>
      <c r="M9" s="24">
        <f>SUM(M2:M8)/4</f>
        <v>727.5</v>
      </c>
      <c r="N9" s="17">
        <f>SUM(N2:N8)/5</f>
        <v>18397.400000000001</v>
      </c>
      <c r="O9" s="40">
        <f>SUM(B9:M9)/12</f>
        <v>1297.8055555555557</v>
      </c>
      <c r="P9" s="146" t="s">
        <v>21</v>
      </c>
      <c r="Q9" s="147"/>
      <c r="T9" s="136"/>
      <c r="U9" s="89">
        <v>60</v>
      </c>
      <c r="V9" s="128">
        <v>40</v>
      </c>
      <c r="W9" s="128">
        <v>25</v>
      </c>
      <c r="X9" s="89">
        <v>45</v>
      </c>
      <c r="Y9" s="89">
        <v>33</v>
      </c>
      <c r="Z9" s="128">
        <v>86</v>
      </c>
      <c r="AB9" s="89">
        <v>17</v>
      </c>
      <c r="AE9" s="128"/>
    </row>
    <row r="10" spans="1:31" x14ac:dyDescent="0.25">
      <c r="A10" t="s">
        <v>18</v>
      </c>
      <c r="B10" s="81">
        <f>B7-B9</f>
        <v>171.5</v>
      </c>
      <c r="C10" s="123">
        <f t="shared" ref="C10:J10" si="12">C7-C9</f>
        <v>-2.1666666666667425</v>
      </c>
      <c r="D10" s="24">
        <f t="shared" si="12"/>
        <v>-427.66666666666674</v>
      </c>
      <c r="E10" s="24">
        <f t="shared" si="12"/>
        <v>-1055.5</v>
      </c>
      <c r="F10" s="24">
        <f t="shared" si="12"/>
        <v>-320</v>
      </c>
      <c r="G10" s="24">
        <f t="shared" si="12"/>
        <v>-815</v>
      </c>
      <c r="H10" s="24">
        <f t="shared" si="12"/>
        <v>-685.66666666666674</v>
      </c>
      <c r="I10" s="81">
        <f t="shared" si="12"/>
        <v>94.166666666666629</v>
      </c>
      <c r="J10" s="81">
        <f t="shared" si="12"/>
        <v>56.5</v>
      </c>
      <c r="K10" s="80">
        <f t="shared" ref="K10:M10" si="13">K6-K9</f>
        <v>-26</v>
      </c>
      <c r="L10" s="70">
        <f t="shared" si="13"/>
        <v>188.66666666666652</v>
      </c>
      <c r="M10" s="70">
        <f t="shared" si="13"/>
        <v>89.5</v>
      </c>
      <c r="N10" s="9">
        <f>SUM(B10:M10)</f>
        <v>-2731.666666666667</v>
      </c>
      <c r="T10" s="136"/>
      <c r="U10" s="89">
        <v>80</v>
      </c>
      <c r="V10" s="128">
        <v>40</v>
      </c>
      <c r="W10" s="128">
        <v>27</v>
      </c>
      <c r="X10" s="89">
        <v>79</v>
      </c>
      <c r="Y10" s="89">
        <v>50</v>
      </c>
      <c r="Z10" s="128">
        <v>130</v>
      </c>
      <c r="AB10" s="89">
        <v>17</v>
      </c>
      <c r="AE10" s="128"/>
    </row>
    <row r="11" spans="1:31" x14ac:dyDescent="0.25">
      <c r="A11" t="s">
        <v>20</v>
      </c>
      <c r="B11" s="125">
        <f>B7-B6</f>
        <v>781</v>
      </c>
      <c r="C11" s="15">
        <f t="shared" ref="C11:J11" si="14">C7-C6</f>
        <v>38</v>
      </c>
      <c r="D11" s="15">
        <f t="shared" si="14"/>
        <v>165</v>
      </c>
      <c r="E11" s="124">
        <f t="shared" si="14"/>
        <v>-3879</v>
      </c>
      <c r="F11" s="23">
        <f t="shared" si="14"/>
        <v>-1219</v>
      </c>
      <c r="G11" s="23">
        <f t="shared" si="14"/>
        <v>-795</v>
      </c>
      <c r="H11" s="23">
        <f t="shared" si="14"/>
        <v>-1167</v>
      </c>
      <c r="I11" s="23">
        <f t="shared" si="14"/>
        <v>-226</v>
      </c>
      <c r="J11" s="23">
        <f t="shared" si="14"/>
        <v>-1428</v>
      </c>
      <c r="T11" s="136"/>
      <c r="U11" s="89">
        <v>80</v>
      </c>
      <c r="V11" s="128">
        <v>40</v>
      </c>
      <c r="W11" s="128">
        <v>55</v>
      </c>
      <c r="X11" s="89">
        <v>45</v>
      </c>
      <c r="Y11" s="89">
        <v>44</v>
      </c>
      <c r="Z11" s="128">
        <v>55</v>
      </c>
      <c r="AB11" s="89">
        <v>22</v>
      </c>
      <c r="AE11" s="128"/>
    </row>
    <row r="12" spans="1:31" ht="15.75" thickBot="1" x14ac:dyDescent="0.3">
      <c r="O12" s="10">
        <v>2016</v>
      </c>
      <c r="P12">
        <v>2017</v>
      </c>
      <c r="T12" s="136"/>
      <c r="U12" s="89">
        <v>80</v>
      </c>
      <c r="V12" s="128">
        <v>50</v>
      </c>
      <c r="W12" s="128">
        <v>28</v>
      </c>
      <c r="X12" s="89">
        <v>50</v>
      </c>
      <c r="Y12" s="89">
        <v>80</v>
      </c>
      <c r="Z12" s="128">
        <v>82</v>
      </c>
      <c r="AB12" s="89">
        <v>24</v>
      </c>
      <c r="AE12" s="128"/>
    </row>
    <row r="13" spans="1:31" ht="15.75" thickBot="1" x14ac:dyDescent="0.3">
      <c r="B13" s="144" t="s">
        <v>16</v>
      </c>
      <c r="C13" s="145"/>
      <c r="N13" s="79" t="s">
        <v>41</v>
      </c>
      <c r="O13" s="79">
        <v>26000</v>
      </c>
      <c r="T13" s="136"/>
      <c r="U13" s="89">
        <v>64</v>
      </c>
      <c r="V13" s="128">
        <v>100</v>
      </c>
      <c r="W13" s="128">
        <v>33</v>
      </c>
      <c r="X13" s="89">
        <v>48</v>
      </c>
      <c r="Y13" s="89">
        <v>45</v>
      </c>
      <c r="Z13" s="128">
        <v>120</v>
      </c>
      <c r="AB13" s="89">
        <v>22</v>
      </c>
      <c r="AE13" s="128"/>
    </row>
    <row r="14" spans="1:31" ht="15.75" thickBot="1" x14ac:dyDescent="0.3">
      <c r="B14" s="25" t="s">
        <v>14</v>
      </c>
      <c r="C14" s="26" t="s">
        <v>15</v>
      </c>
      <c r="F14" s="9"/>
      <c r="N14" s="79" t="s">
        <v>42</v>
      </c>
      <c r="O14" s="79">
        <v>5500</v>
      </c>
      <c r="T14" s="136"/>
      <c r="U14" s="89">
        <v>80</v>
      </c>
      <c r="V14" s="128">
        <v>65</v>
      </c>
      <c r="W14" s="128">
        <v>35</v>
      </c>
      <c r="X14" s="89">
        <v>50</v>
      </c>
      <c r="Y14" s="89">
        <v>38</v>
      </c>
      <c r="Z14" s="128">
        <v>81</v>
      </c>
      <c r="AB14" s="89">
        <v>18</v>
      </c>
      <c r="AE14" s="128"/>
    </row>
    <row r="15" spans="1:31" ht="15.75" thickBot="1" x14ac:dyDescent="0.3">
      <c r="B15" s="27">
        <f>SUM(B9:G9)/6</f>
        <v>1185.3055555555557</v>
      </c>
      <c r="C15" s="28">
        <f>SUM(H9:M9)/6</f>
        <v>1410.3055555555557</v>
      </c>
      <c r="N15" s="73" t="s">
        <v>44</v>
      </c>
      <c r="O15" s="74">
        <f>O8+O13+O14</f>
        <v>81215.666666666657</v>
      </c>
      <c r="T15" s="136"/>
      <c r="U15" s="89">
        <v>80</v>
      </c>
      <c r="V15" s="128">
        <v>100</v>
      </c>
      <c r="W15" s="128">
        <v>32</v>
      </c>
      <c r="X15" s="89">
        <v>48</v>
      </c>
      <c r="Y15" s="89">
        <v>39</v>
      </c>
      <c r="Z15" s="128">
        <v>82</v>
      </c>
      <c r="AB15" s="89">
        <v>22</v>
      </c>
      <c r="AE15" s="128"/>
    </row>
    <row r="16" spans="1:31" ht="15.75" thickBot="1" x14ac:dyDescent="0.3">
      <c r="K16" s="71"/>
      <c r="N16" s="75" t="s">
        <v>43</v>
      </c>
      <c r="O16" s="76">
        <f>O15/29</f>
        <v>2800.5402298850572</v>
      </c>
      <c r="T16" s="136"/>
      <c r="U16" s="89">
        <v>80</v>
      </c>
      <c r="V16" s="128">
        <v>50</v>
      </c>
      <c r="W16" s="128">
        <v>55</v>
      </c>
      <c r="X16" s="89">
        <v>48</v>
      </c>
      <c r="Y16" s="89">
        <v>40</v>
      </c>
      <c r="Z16" s="128">
        <v>53</v>
      </c>
      <c r="AB16" s="89">
        <v>22</v>
      </c>
    </row>
    <row r="17" spans="2:28" ht="15.75" thickBot="1" x14ac:dyDescent="0.3">
      <c r="B17">
        <v>2016</v>
      </c>
      <c r="E17" s="104">
        <v>2012</v>
      </c>
      <c r="F17" s="105">
        <v>2013</v>
      </c>
      <c r="G17" s="105">
        <v>2014</v>
      </c>
      <c r="H17" s="105">
        <v>2015</v>
      </c>
      <c r="I17" s="105">
        <v>2016</v>
      </c>
      <c r="J17" s="106">
        <v>2017</v>
      </c>
      <c r="K17" s="71"/>
      <c r="T17" s="136"/>
      <c r="U17" s="89">
        <v>80</v>
      </c>
      <c r="V17" s="128">
        <v>82</v>
      </c>
      <c r="W17" s="128">
        <v>27</v>
      </c>
      <c r="X17" s="89">
        <v>48</v>
      </c>
      <c r="Y17" s="89">
        <v>40</v>
      </c>
      <c r="Z17" s="128">
        <v>33</v>
      </c>
      <c r="AB17" s="89">
        <v>18</v>
      </c>
    </row>
    <row r="18" spans="2:28" x14ac:dyDescent="0.25">
      <c r="B18">
        <f>B6+C6+D6</f>
        <v>1731</v>
      </c>
      <c r="C18" t="s">
        <v>35</v>
      </c>
      <c r="D18" s="93" t="s">
        <v>39</v>
      </c>
      <c r="E18" s="95">
        <f>(B2+C2+D2)/3</f>
        <v>1012.6666666666666</v>
      </c>
      <c r="F18" s="96">
        <f>SUM(B3:D3)/3</f>
        <v>1352.3333333333333</v>
      </c>
      <c r="G18" s="96">
        <f>SUM(B4:D4)/3</f>
        <v>1246.3333333333333</v>
      </c>
      <c r="H18" s="96">
        <f>SUM(B5:D5)/3</f>
        <v>853.33333333333337</v>
      </c>
      <c r="I18" s="96">
        <f>SUM(B6:D6)/3</f>
        <v>577</v>
      </c>
      <c r="J18" s="97">
        <f>SUM(B7:D7)/2</f>
        <v>1357.5</v>
      </c>
      <c r="K18" s="92"/>
      <c r="L18" s="10">
        <f>SUM(E18:J18)/6</f>
        <v>1066.5277777777776</v>
      </c>
      <c r="T18" s="136"/>
      <c r="U18" s="89">
        <v>80</v>
      </c>
      <c r="V18" s="128">
        <v>41</v>
      </c>
      <c r="W18" s="128">
        <v>35</v>
      </c>
      <c r="X18" s="89">
        <v>51</v>
      </c>
      <c r="Y18" s="89">
        <v>38</v>
      </c>
      <c r="Z18" s="128">
        <v>87</v>
      </c>
      <c r="AB18" s="89">
        <v>9</v>
      </c>
    </row>
    <row r="19" spans="2:28" ht="15.75" thickBot="1" x14ac:dyDescent="0.3">
      <c r="B19">
        <f>N6-B18</f>
        <v>18841</v>
      </c>
      <c r="C19" t="s">
        <v>36</v>
      </c>
      <c r="D19" s="94" t="s">
        <v>40</v>
      </c>
      <c r="E19" s="36">
        <f>SUM(E2:M2)/9</f>
        <v>599.33333333333337</v>
      </c>
      <c r="F19" s="98">
        <f>SUM(E3:M3)/9</f>
        <v>1739.4444444444443</v>
      </c>
      <c r="G19" s="98">
        <f>SUM(E4:M4)/9</f>
        <v>1074.5555555555557</v>
      </c>
      <c r="H19" s="98">
        <f>SUM(E5:M5)/9</f>
        <v>1600.6666666666667</v>
      </c>
      <c r="I19" s="99">
        <f>SUM(E6:M6)/9</f>
        <v>2093.4444444444443</v>
      </c>
      <c r="J19" s="100"/>
      <c r="K19" s="92"/>
      <c r="L19" s="10">
        <f>SUM(E19:J19)/5</f>
        <v>1421.4888888888888</v>
      </c>
      <c r="T19" s="136"/>
      <c r="U19" s="89">
        <v>56</v>
      </c>
      <c r="V19" s="128">
        <v>100</v>
      </c>
      <c r="W19" s="128">
        <v>70</v>
      </c>
      <c r="X19" s="89">
        <v>50</v>
      </c>
      <c r="Y19" s="89">
        <v>50</v>
      </c>
      <c r="Z19" s="128">
        <v>55</v>
      </c>
      <c r="AB19" s="89">
        <v>9</v>
      </c>
    </row>
    <row r="20" spans="2:28" ht="15.75" thickBot="1" x14ac:dyDescent="0.3">
      <c r="B20" s="22">
        <f>B19/8</f>
        <v>2355.125</v>
      </c>
      <c r="C20" s="21" t="s">
        <v>37</v>
      </c>
      <c r="E20" s="101">
        <f>O2</f>
        <v>702.66666666666663</v>
      </c>
      <c r="F20" s="102">
        <f>O3</f>
        <v>1642.6666666666667</v>
      </c>
      <c r="G20" s="102">
        <f>O4</f>
        <v>1117.5</v>
      </c>
      <c r="H20" s="102">
        <f>O5</f>
        <v>1413.8333333333333</v>
      </c>
      <c r="I20" s="102">
        <f>O6</f>
        <v>1714.3333333333333</v>
      </c>
      <c r="J20" s="103">
        <f>O7</f>
        <v>1074.5833333333333</v>
      </c>
      <c r="N20">
        <f>B6+C6+D6+E6</f>
        <v>6295</v>
      </c>
      <c r="T20" s="136"/>
      <c r="U20" s="89">
        <v>52</v>
      </c>
      <c r="V20" s="128">
        <v>75</v>
      </c>
      <c r="W20" s="128">
        <v>16</v>
      </c>
      <c r="X20" s="89">
        <v>48</v>
      </c>
      <c r="Y20" s="89">
        <v>40</v>
      </c>
      <c r="Z20" s="128">
        <v>33</v>
      </c>
      <c r="AB20" s="89">
        <v>17</v>
      </c>
    </row>
    <row r="21" spans="2:28" x14ac:dyDescent="0.25">
      <c r="B21">
        <f>B18/3</f>
        <v>577</v>
      </c>
      <c r="C21" t="s">
        <v>38</v>
      </c>
      <c r="T21" s="136"/>
      <c r="U21" s="89">
        <v>52</v>
      </c>
      <c r="V21" s="128">
        <v>60</v>
      </c>
      <c r="W21" s="128">
        <v>62</v>
      </c>
      <c r="X21" s="89">
        <v>50</v>
      </c>
      <c r="Y21" s="89">
        <v>50</v>
      </c>
      <c r="Z21" s="128">
        <v>87</v>
      </c>
      <c r="AB21" s="89">
        <v>22</v>
      </c>
    </row>
    <row r="22" spans="2:28" x14ac:dyDescent="0.25">
      <c r="T22" s="136"/>
      <c r="U22" s="89">
        <v>50</v>
      </c>
      <c r="V22" s="128">
        <v>83</v>
      </c>
      <c r="W22" s="128">
        <v>50</v>
      </c>
      <c r="X22" s="89">
        <v>48</v>
      </c>
      <c r="Y22" s="89">
        <v>40</v>
      </c>
      <c r="Z22" s="128">
        <v>82</v>
      </c>
      <c r="AB22" s="89">
        <v>22</v>
      </c>
    </row>
    <row r="23" spans="2:28" ht="15.75" thickBot="1" x14ac:dyDescent="0.3">
      <c r="T23" s="136"/>
      <c r="U23" s="89">
        <v>50</v>
      </c>
      <c r="V23" s="128">
        <v>35</v>
      </c>
      <c r="W23" s="128">
        <v>70</v>
      </c>
      <c r="X23" s="89">
        <v>48</v>
      </c>
      <c r="Y23" s="89">
        <v>40</v>
      </c>
      <c r="Z23" s="128">
        <v>81</v>
      </c>
      <c r="AB23" s="89">
        <v>9</v>
      </c>
    </row>
    <row r="24" spans="2:28" x14ac:dyDescent="0.25">
      <c r="G24" s="115" t="s">
        <v>66</v>
      </c>
      <c r="H24" s="109">
        <f>SUM(U2:U250)</f>
        <v>12226</v>
      </c>
      <c r="I24" s="110">
        <f>H24/H30*100</f>
        <v>19.144105350515947</v>
      </c>
      <c r="T24" s="136"/>
      <c r="U24" s="89">
        <v>50</v>
      </c>
      <c r="V24" s="128">
        <v>50</v>
      </c>
      <c r="W24" s="128">
        <v>62</v>
      </c>
      <c r="X24" s="89">
        <v>48</v>
      </c>
      <c r="Y24" s="89">
        <v>82</v>
      </c>
      <c r="Z24" s="128">
        <v>82</v>
      </c>
      <c r="AB24" s="89">
        <v>22</v>
      </c>
    </row>
    <row r="25" spans="2:28" x14ac:dyDescent="0.25">
      <c r="G25" s="116" t="s">
        <v>64</v>
      </c>
      <c r="H25" s="111">
        <f>SUM(V3:V251)</f>
        <v>13234</v>
      </c>
      <c r="I25" s="112">
        <f>H25/H30*100</f>
        <v>20.7224840674569</v>
      </c>
      <c r="T25" s="136"/>
      <c r="U25" s="89">
        <v>79</v>
      </c>
      <c r="V25" s="128">
        <v>50</v>
      </c>
      <c r="W25" s="128">
        <v>32</v>
      </c>
      <c r="X25" s="89">
        <v>50</v>
      </c>
      <c r="Y25" s="89">
        <v>40</v>
      </c>
      <c r="Z25" s="128">
        <v>83</v>
      </c>
      <c r="AB25" s="89">
        <v>22</v>
      </c>
    </row>
    <row r="26" spans="2:28" x14ac:dyDescent="0.25">
      <c r="G26" s="116" t="s">
        <v>65</v>
      </c>
      <c r="H26" s="111">
        <f>SUM(W4:W252)</f>
        <v>10958</v>
      </c>
      <c r="I26" s="112">
        <f>H26/H30*100</f>
        <v>17.158605139125939</v>
      </c>
      <c r="N26">
        <f>N5-N7</f>
        <v>4071</v>
      </c>
      <c r="T26" s="136"/>
      <c r="U26" s="89">
        <v>85</v>
      </c>
      <c r="V26" s="128">
        <v>67</v>
      </c>
      <c r="W26" s="128">
        <v>26</v>
      </c>
      <c r="X26" s="89">
        <v>50</v>
      </c>
      <c r="Y26" s="89">
        <v>82</v>
      </c>
      <c r="Z26" s="128">
        <v>82</v>
      </c>
      <c r="AB26" s="89">
        <v>22</v>
      </c>
    </row>
    <row r="27" spans="2:28" x14ac:dyDescent="0.25">
      <c r="G27" s="116" t="s">
        <v>25</v>
      </c>
      <c r="H27" s="111">
        <f>SUM(X5:X253)</f>
        <v>16089</v>
      </c>
      <c r="I27" s="112">
        <f>H27/H30*100</f>
        <v>25.192991246887868</v>
      </c>
      <c r="T27" s="136"/>
      <c r="U27" s="89">
        <v>66</v>
      </c>
      <c r="V27" s="128">
        <v>40</v>
      </c>
      <c r="W27" s="128">
        <v>35</v>
      </c>
      <c r="X27" s="89">
        <v>45</v>
      </c>
      <c r="Y27" s="89">
        <v>80</v>
      </c>
      <c r="Z27" s="128">
        <v>83</v>
      </c>
      <c r="AB27" s="89">
        <v>22</v>
      </c>
    </row>
    <row r="28" spans="2:28" x14ac:dyDescent="0.25">
      <c r="G28" s="116" t="s">
        <v>24</v>
      </c>
      <c r="H28" s="111">
        <f>SUM(Y6:Y254)</f>
        <v>6944</v>
      </c>
      <c r="I28" s="112">
        <f>H28/H30*100</f>
        <v>10.873275605593223</v>
      </c>
      <c r="T28" s="136"/>
      <c r="U28" s="89">
        <v>66</v>
      </c>
      <c r="V28" s="128">
        <v>49</v>
      </c>
      <c r="W28" s="128">
        <v>50</v>
      </c>
      <c r="X28" s="89">
        <v>50</v>
      </c>
      <c r="Y28" s="89">
        <v>0</v>
      </c>
      <c r="Z28" s="128">
        <v>41</v>
      </c>
      <c r="AB28" s="89">
        <v>22</v>
      </c>
    </row>
    <row r="29" spans="2:28" ht="15.75" thickBot="1" x14ac:dyDescent="0.3">
      <c r="G29" s="117" t="s">
        <v>27</v>
      </c>
      <c r="H29" s="113">
        <f>SUM(Z6:Z254)</f>
        <v>4412</v>
      </c>
      <c r="I29" s="114">
        <f>H29/H30*100</f>
        <v>6.9085385904201182</v>
      </c>
      <c r="T29" s="136"/>
      <c r="U29" s="89">
        <v>65</v>
      </c>
      <c r="V29" s="128">
        <v>90</v>
      </c>
      <c r="W29" s="128">
        <v>50</v>
      </c>
      <c r="X29" s="89">
        <v>99</v>
      </c>
      <c r="Y29" s="89">
        <v>80</v>
      </c>
      <c r="Z29" s="128">
        <v>106</v>
      </c>
      <c r="AB29" s="89">
        <v>22</v>
      </c>
    </row>
    <row r="30" spans="2:28" ht="15.75" thickBot="1" x14ac:dyDescent="0.3">
      <c r="G30" s="118" t="s">
        <v>67</v>
      </c>
      <c r="H30">
        <f>SUM(H24:H29)</f>
        <v>63863</v>
      </c>
      <c r="T30" s="136"/>
      <c r="U30" s="89">
        <v>65</v>
      </c>
      <c r="V30" s="128">
        <v>100</v>
      </c>
      <c r="W30" s="128">
        <v>35</v>
      </c>
      <c r="X30" s="89">
        <v>55</v>
      </c>
      <c r="Y30" s="89">
        <v>53</v>
      </c>
      <c r="Z30" s="128">
        <v>81</v>
      </c>
      <c r="AB30" s="89">
        <v>22</v>
      </c>
    </row>
    <row r="31" spans="2:28" x14ac:dyDescent="0.25">
      <c r="T31" s="136"/>
      <c r="U31" s="89">
        <v>55</v>
      </c>
      <c r="V31" s="128">
        <v>80</v>
      </c>
      <c r="W31" s="128">
        <v>27</v>
      </c>
      <c r="X31" s="89">
        <v>55</v>
      </c>
      <c r="Y31" s="89">
        <v>66</v>
      </c>
      <c r="Z31" s="128">
        <v>100</v>
      </c>
      <c r="AB31" s="89">
        <v>22</v>
      </c>
    </row>
    <row r="32" spans="2:28" x14ac:dyDescent="0.25">
      <c r="T32" s="136"/>
      <c r="U32" s="89">
        <v>85</v>
      </c>
      <c r="V32" s="128">
        <v>60</v>
      </c>
      <c r="W32" s="128">
        <v>27</v>
      </c>
      <c r="X32" s="89">
        <v>55</v>
      </c>
      <c r="Y32" s="89">
        <v>66</v>
      </c>
      <c r="Z32" s="128">
        <v>82</v>
      </c>
      <c r="AB32" s="89">
        <v>22</v>
      </c>
    </row>
    <row r="33" spans="1:28" x14ac:dyDescent="0.25">
      <c r="T33" s="136"/>
      <c r="U33" s="89">
        <v>55</v>
      </c>
      <c r="V33" s="128">
        <v>49</v>
      </c>
      <c r="W33" s="128">
        <v>35</v>
      </c>
      <c r="X33" s="89">
        <v>55</v>
      </c>
      <c r="Y33" s="89">
        <v>72</v>
      </c>
      <c r="Z33" s="128">
        <v>55</v>
      </c>
      <c r="AB33" s="89">
        <v>20</v>
      </c>
    </row>
    <row r="34" spans="1:28" x14ac:dyDescent="0.25">
      <c r="A34" t="s">
        <v>125</v>
      </c>
      <c r="B34">
        <v>2018</v>
      </c>
      <c r="C34">
        <v>2017</v>
      </c>
      <c r="T34" s="136"/>
      <c r="U34" s="89">
        <v>88</v>
      </c>
      <c r="V34" s="128">
        <v>33</v>
      </c>
      <c r="W34" s="128">
        <v>50</v>
      </c>
      <c r="X34" s="89">
        <v>55</v>
      </c>
      <c r="Y34" s="89">
        <v>75</v>
      </c>
      <c r="Z34" s="128">
        <v>82</v>
      </c>
      <c r="AB34" s="89">
        <v>14</v>
      </c>
    </row>
    <row r="35" spans="1:28" x14ac:dyDescent="0.25">
      <c r="A35" t="s">
        <v>124</v>
      </c>
      <c r="B35">
        <v>87</v>
      </c>
      <c r="T35" s="136"/>
      <c r="U35" s="89">
        <v>66</v>
      </c>
      <c r="V35" s="128">
        <v>80</v>
      </c>
      <c r="W35" s="128">
        <v>70</v>
      </c>
      <c r="X35" s="89">
        <v>55</v>
      </c>
      <c r="Y35" s="89">
        <v>100</v>
      </c>
      <c r="Z35" s="128">
        <v>82</v>
      </c>
      <c r="AB35" s="89">
        <v>9</v>
      </c>
    </row>
    <row r="36" spans="1:28" x14ac:dyDescent="0.25">
      <c r="T36" s="136"/>
      <c r="U36" s="89">
        <v>66</v>
      </c>
      <c r="V36" s="128">
        <v>82</v>
      </c>
      <c r="W36" s="128">
        <v>45</v>
      </c>
      <c r="X36" s="89">
        <v>55</v>
      </c>
      <c r="Y36" s="89">
        <v>60</v>
      </c>
      <c r="Z36" s="128">
        <v>82</v>
      </c>
      <c r="AB36" s="89">
        <v>22</v>
      </c>
    </row>
    <row r="37" spans="1:28" x14ac:dyDescent="0.25">
      <c r="T37" s="136"/>
      <c r="U37" s="89">
        <v>66</v>
      </c>
      <c r="V37" s="128">
        <v>40</v>
      </c>
      <c r="W37" s="128">
        <v>70</v>
      </c>
      <c r="X37" s="89">
        <v>55</v>
      </c>
      <c r="Y37" s="89">
        <v>80</v>
      </c>
      <c r="Z37" s="128">
        <v>77</v>
      </c>
      <c r="AB37" s="89">
        <v>22</v>
      </c>
    </row>
    <row r="38" spans="1:28" x14ac:dyDescent="0.25">
      <c r="T38" s="136"/>
      <c r="U38" s="89">
        <v>66</v>
      </c>
      <c r="V38" s="128">
        <v>35</v>
      </c>
      <c r="W38" s="128">
        <v>40</v>
      </c>
      <c r="X38" s="89">
        <v>55</v>
      </c>
      <c r="Y38" s="89">
        <v>67</v>
      </c>
      <c r="Z38" s="128">
        <v>109</v>
      </c>
      <c r="AB38" s="89">
        <v>22</v>
      </c>
    </row>
    <row r="39" spans="1:28" x14ac:dyDescent="0.25">
      <c r="T39" s="136"/>
      <c r="U39" s="89">
        <v>66</v>
      </c>
      <c r="V39" s="128">
        <v>33</v>
      </c>
      <c r="W39" s="128">
        <v>27</v>
      </c>
      <c r="X39" s="89">
        <v>55</v>
      </c>
      <c r="Y39" s="89">
        <v>100</v>
      </c>
      <c r="Z39" s="128">
        <v>82</v>
      </c>
      <c r="AB39" s="89">
        <v>17</v>
      </c>
    </row>
    <row r="40" spans="1:28" x14ac:dyDescent="0.25">
      <c r="T40" s="136"/>
      <c r="U40" s="89">
        <v>65</v>
      </c>
      <c r="V40" s="128">
        <v>75</v>
      </c>
      <c r="W40" s="128">
        <v>55</v>
      </c>
      <c r="X40" s="89">
        <v>55</v>
      </c>
      <c r="Y40" s="89">
        <v>101</v>
      </c>
      <c r="Z40" s="128">
        <v>50</v>
      </c>
      <c r="AB40" s="89">
        <v>22</v>
      </c>
    </row>
    <row r="41" spans="1:28" x14ac:dyDescent="0.25">
      <c r="T41" s="136"/>
      <c r="U41" s="89">
        <v>66</v>
      </c>
      <c r="V41" s="128">
        <v>82</v>
      </c>
      <c r="W41" s="128">
        <v>67</v>
      </c>
      <c r="X41" s="89">
        <v>99</v>
      </c>
      <c r="Y41" s="89">
        <v>103</v>
      </c>
      <c r="Z41" s="128">
        <v>110</v>
      </c>
      <c r="AB41" s="89">
        <v>11</v>
      </c>
    </row>
    <row r="42" spans="1:28" x14ac:dyDescent="0.25">
      <c r="T42" s="136"/>
      <c r="U42" s="89">
        <v>66</v>
      </c>
      <c r="V42" s="128">
        <v>98</v>
      </c>
      <c r="W42" s="128">
        <v>52</v>
      </c>
      <c r="X42" s="89">
        <v>70</v>
      </c>
      <c r="Y42" s="89">
        <v>80</v>
      </c>
      <c r="Z42" s="128">
        <v>81</v>
      </c>
      <c r="AB42" s="89">
        <v>22</v>
      </c>
    </row>
    <row r="43" spans="1:28" x14ac:dyDescent="0.25">
      <c r="T43" s="136"/>
      <c r="U43" s="89">
        <v>88</v>
      </c>
      <c r="V43" s="128">
        <v>49</v>
      </c>
      <c r="W43" s="128">
        <v>50</v>
      </c>
      <c r="X43" s="89">
        <v>50</v>
      </c>
      <c r="Y43" s="89">
        <v>100</v>
      </c>
      <c r="Z43" s="128">
        <v>110</v>
      </c>
      <c r="AB43" s="89">
        <v>38</v>
      </c>
    </row>
    <row r="44" spans="1:28" x14ac:dyDescent="0.25">
      <c r="T44" s="136"/>
      <c r="U44" s="89">
        <v>66</v>
      </c>
      <c r="V44" s="128">
        <v>50</v>
      </c>
      <c r="W44" s="128">
        <v>70</v>
      </c>
      <c r="X44" s="89">
        <v>60</v>
      </c>
      <c r="Y44" s="89">
        <v>100</v>
      </c>
      <c r="Z44" s="128">
        <v>82</v>
      </c>
      <c r="AB44">
        <f>SUM(AB2:AB43)</f>
        <v>812</v>
      </c>
    </row>
    <row r="45" spans="1:28" x14ac:dyDescent="0.25">
      <c r="G45" s="137" t="s">
        <v>86</v>
      </c>
      <c r="H45" s="137">
        <f>SUM(L46:L77)</f>
        <v>1040</v>
      </c>
      <c r="L45" s="135" t="s">
        <v>32</v>
      </c>
      <c r="M45" s="135" t="s">
        <v>32</v>
      </c>
      <c r="N45" s="135" t="s">
        <v>32</v>
      </c>
      <c r="T45" s="136"/>
      <c r="U45" s="89">
        <v>88</v>
      </c>
      <c r="V45" s="128">
        <v>39</v>
      </c>
      <c r="W45" s="128">
        <v>39</v>
      </c>
      <c r="X45" s="89">
        <v>99</v>
      </c>
      <c r="Y45" s="89">
        <v>100</v>
      </c>
      <c r="Z45" s="128">
        <v>55</v>
      </c>
    </row>
    <row r="46" spans="1:28" x14ac:dyDescent="0.25">
      <c r="L46" s="136">
        <v>20</v>
      </c>
      <c r="M46" s="136">
        <v>26</v>
      </c>
      <c r="N46" s="136">
        <v>26</v>
      </c>
      <c r="T46" s="136"/>
      <c r="U46" s="89">
        <v>66</v>
      </c>
      <c r="V46" s="128">
        <v>50</v>
      </c>
      <c r="W46" s="128">
        <v>55</v>
      </c>
      <c r="X46" s="89">
        <v>63</v>
      </c>
      <c r="Y46" s="89">
        <v>75</v>
      </c>
      <c r="Z46" s="128">
        <v>82</v>
      </c>
    </row>
    <row r="47" spans="1:28" x14ac:dyDescent="0.25">
      <c r="G47">
        <f>H45/15</f>
        <v>69.333333333333329</v>
      </c>
      <c r="L47" s="136">
        <v>45</v>
      </c>
      <c r="M47" s="136">
        <v>26</v>
      </c>
      <c r="N47" s="136">
        <v>26</v>
      </c>
      <c r="T47" s="136"/>
      <c r="U47" s="89">
        <v>88</v>
      </c>
      <c r="V47" s="128">
        <v>40</v>
      </c>
      <c r="W47" s="128">
        <v>65</v>
      </c>
      <c r="X47" s="89">
        <v>99</v>
      </c>
      <c r="Y47" s="89">
        <v>27</v>
      </c>
      <c r="Z47" s="128">
        <v>108</v>
      </c>
    </row>
    <row r="48" spans="1:28" x14ac:dyDescent="0.25">
      <c r="L48" s="136">
        <v>20</v>
      </c>
      <c r="M48" s="136">
        <v>27</v>
      </c>
      <c r="N48" s="136">
        <v>27</v>
      </c>
      <c r="T48" s="136"/>
      <c r="U48" s="89">
        <v>66</v>
      </c>
      <c r="V48" s="128">
        <v>67</v>
      </c>
      <c r="W48" s="128">
        <v>26</v>
      </c>
      <c r="X48" s="89">
        <v>99</v>
      </c>
      <c r="Y48" s="89">
        <v>80</v>
      </c>
      <c r="Z48" s="128">
        <v>55</v>
      </c>
    </row>
    <row r="49" spans="1:26" x14ac:dyDescent="0.25">
      <c r="L49" s="136">
        <v>25</v>
      </c>
      <c r="M49" s="136">
        <v>26</v>
      </c>
      <c r="N49" s="136">
        <v>26</v>
      </c>
      <c r="T49" s="136"/>
      <c r="U49" s="89">
        <v>66</v>
      </c>
      <c r="V49" s="128">
        <v>100</v>
      </c>
      <c r="W49" s="128">
        <v>22</v>
      </c>
      <c r="X49" s="89">
        <v>100</v>
      </c>
      <c r="Y49" s="89">
        <v>80</v>
      </c>
      <c r="Z49" s="128">
        <v>120</v>
      </c>
    </row>
    <row r="50" spans="1:26" x14ac:dyDescent="0.25">
      <c r="L50" s="136">
        <v>25</v>
      </c>
      <c r="M50" s="136">
        <v>26</v>
      </c>
      <c r="N50" s="136">
        <v>26</v>
      </c>
      <c r="T50" s="136"/>
      <c r="U50" s="89">
        <v>88</v>
      </c>
      <c r="V50" s="128">
        <v>100</v>
      </c>
      <c r="W50" s="128">
        <v>70</v>
      </c>
      <c r="X50" s="89">
        <v>80</v>
      </c>
      <c r="Y50" s="89">
        <v>80</v>
      </c>
      <c r="Z50" s="128">
        <v>55</v>
      </c>
    </row>
    <row r="51" spans="1:26" x14ac:dyDescent="0.25">
      <c r="A51" s="85" t="s">
        <v>116</v>
      </c>
      <c r="L51" s="136">
        <v>19</v>
      </c>
      <c r="M51" s="136">
        <v>26</v>
      </c>
      <c r="N51" s="136">
        <v>26</v>
      </c>
      <c r="T51" s="136"/>
      <c r="U51" s="89">
        <v>66</v>
      </c>
      <c r="V51" s="128">
        <v>48</v>
      </c>
      <c r="W51" s="128">
        <v>54</v>
      </c>
      <c r="X51" s="89">
        <v>57</v>
      </c>
      <c r="Y51" s="89">
        <v>50</v>
      </c>
      <c r="Z51" s="128">
        <v>100</v>
      </c>
    </row>
    <row r="52" spans="1:26" x14ac:dyDescent="0.25">
      <c r="A52" t="s">
        <v>87</v>
      </c>
      <c r="L52" s="136">
        <v>20</v>
      </c>
      <c r="M52" s="136">
        <v>30</v>
      </c>
      <c r="N52" s="136">
        <v>30</v>
      </c>
      <c r="T52" s="136"/>
      <c r="U52" s="89">
        <v>88</v>
      </c>
      <c r="V52" s="128">
        <v>56</v>
      </c>
      <c r="W52" s="128">
        <v>65</v>
      </c>
      <c r="X52" s="89">
        <v>100</v>
      </c>
      <c r="Y52" s="89">
        <v>50</v>
      </c>
      <c r="Z52" s="128">
        <v>54</v>
      </c>
    </row>
    <row r="53" spans="1:26" x14ac:dyDescent="0.25">
      <c r="A53" s="140" t="s">
        <v>67</v>
      </c>
      <c r="B53" s="140" t="s">
        <v>117</v>
      </c>
      <c r="C53" s="140" t="s">
        <v>111</v>
      </c>
      <c r="E53" s="140" t="s">
        <v>79</v>
      </c>
      <c r="L53" s="136">
        <v>48</v>
      </c>
      <c r="M53" s="136">
        <v>30</v>
      </c>
      <c r="N53" s="136">
        <v>30</v>
      </c>
      <c r="T53" s="136"/>
      <c r="U53" s="89">
        <v>66</v>
      </c>
      <c r="V53" s="128">
        <v>50</v>
      </c>
      <c r="W53" s="128">
        <v>25</v>
      </c>
      <c r="X53" s="89">
        <v>80</v>
      </c>
      <c r="Y53" s="89">
        <v>50</v>
      </c>
      <c r="Z53" s="128">
        <v>55</v>
      </c>
    </row>
    <row r="54" spans="1:26" x14ac:dyDescent="0.25">
      <c r="A54" t="s">
        <v>88</v>
      </c>
      <c r="B54" t="s">
        <v>89</v>
      </c>
      <c r="C54">
        <v>2372</v>
      </c>
      <c r="D54" s="141" t="s">
        <v>118</v>
      </c>
      <c r="E54">
        <f>C54/51</f>
        <v>46.509803921568626</v>
      </c>
      <c r="F54" s="143" t="s">
        <v>119</v>
      </c>
      <c r="L54" s="136">
        <v>38</v>
      </c>
      <c r="M54" s="136">
        <v>26</v>
      </c>
      <c r="N54" s="136">
        <v>26</v>
      </c>
      <c r="T54" s="136"/>
      <c r="U54" s="89">
        <v>66</v>
      </c>
      <c r="V54" s="128">
        <v>98</v>
      </c>
      <c r="W54" s="128">
        <v>35</v>
      </c>
      <c r="X54" s="89">
        <v>95</v>
      </c>
      <c r="Y54" s="89">
        <v>50</v>
      </c>
      <c r="Z54" s="128">
        <v>50</v>
      </c>
    </row>
    <row r="55" spans="1:26" x14ac:dyDescent="0.25">
      <c r="A55" t="s">
        <v>90</v>
      </c>
      <c r="B55" s="121" t="s">
        <v>91</v>
      </c>
      <c r="C55">
        <v>152</v>
      </c>
      <c r="D55" s="142" t="s">
        <v>122</v>
      </c>
      <c r="E55">
        <f>C55/4</f>
        <v>38</v>
      </c>
      <c r="L55" s="136">
        <v>47</v>
      </c>
      <c r="M55" s="136">
        <v>25</v>
      </c>
      <c r="N55" s="136">
        <v>25</v>
      </c>
      <c r="T55" s="136"/>
      <c r="U55" s="89">
        <v>66</v>
      </c>
      <c r="V55" s="128">
        <v>80</v>
      </c>
      <c r="W55" s="128">
        <v>35</v>
      </c>
      <c r="X55" s="89">
        <v>90</v>
      </c>
      <c r="Y55" s="89">
        <v>50</v>
      </c>
      <c r="Z55" s="128">
        <v>82</v>
      </c>
    </row>
    <row r="56" spans="1:26" x14ac:dyDescent="0.25">
      <c r="A56" t="s">
        <v>92</v>
      </c>
      <c r="B56" t="s">
        <v>93</v>
      </c>
      <c r="C56">
        <v>100</v>
      </c>
      <c r="E56">
        <f>C56/3</f>
        <v>33.333333333333336</v>
      </c>
      <c r="F56" s="142" t="s">
        <v>122</v>
      </c>
      <c r="L56" s="136">
        <v>25</v>
      </c>
      <c r="M56" s="136">
        <v>39</v>
      </c>
      <c r="N56" s="136">
        <v>39</v>
      </c>
      <c r="T56" s="136"/>
      <c r="U56" s="89">
        <v>66</v>
      </c>
      <c r="V56" s="128">
        <v>60</v>
      </c>
      <c r="W56" s="128">
        <v>55</v>
      </c>
      <c r="X56" s="89">
        <v>70</v>
      </c>
      <c r="Y56" s="89">
        <v>50</v>
      </c>
      <c r="Z56" s="128">
        <v>82</v>
      </c>
    </row>
    <row r="57" spans="1:26" x14ac:dyDescent="0.25">
      <c r="A57" t="s">
        <v>94</v>
      </c>
      <c r="B57" s="121" t="s">
        <v>95</v>
      </c>
      <c r="C57">
        <v>84</v>
      </c>
      <c r="E57">
        <f>C57/2</f>
        <v>42</v>
      </c>
      <c r="L57" s="136">
        <v>59</v>
      </c>
      <c r="M57" s="136">
        <v>17</v>
      </c>
      <c r="N57" s="136">
        <v>17</v>
      </c>
      <c r="T57" s="136"/>
      <c r="U57" s="89">
        <v>66</v>
      </c>
      <c r="V57" s="128">
        <v>75</v>
      </c>
      <c r="W57" s="128">
        <v>33</v>
      </c>
      <c r="X57" s="89">
        <v>95</v>
      </c>
      <c r="Y57" s="89">
        <v>50</v>
      </c>
      <c r="Z57" s="128">
        <v>102</v>
      </c>
    </row>
    <row r="58" spans="1:26" x14ac:dyDescent="0.25">
      <c r="A58" t="s">
        <v>96</v>
      </c>
      <c r="B58" t="s">
        <v>97</v>
      </c>
      <c r="C58">
        <v>162</v>
      </c>
      <c r="D58" s="142" t="s">
        <v>121</v>
      </c>
      <c r="E58">
        <f>C58/3</f>
        <v>54</v>
      </c>
      <c r="L58" s="136">
        <v>25</v>
      </c>
      <c r="M58" s="136">
        <v>46</v>
      </c>
      <c r="N58" s="136">
        <v>46</v>
      </c>
      <c r="T58" s="136"/>
      <c r="U58" s="89">
        <v>88</v>
      </c>
      <c r="V58" s="128">
        <v>60</v>
      </c>
      <c r="W58" s="128">
        <v>62</v>
      </c>
      <c r="X58" s="89">
        <v>100</v>
      </c>
      <c r="Y58" s="89">
        <v>100</v>
      </c>
      <c r="Z58" s="128">
        <v>80</v>
      </c>
    </row>
    <row r="59" spans="1:26" x14ac:dyDescent="0.25">
      <c r="A59" t="s">
        <v>98</v>
      </c>
      <c r="B59" s="121" t="s">
        <v>99</v>
      </c>
      <c r="C59">
        <v>36</v>
      </c>
      <c r="E59">
        <f>C59/2</f>
        <v>18</v>
      </c>
      <c r="L59" s="136">
        <v>47</v>
      </c>
      <c r="M59" s="136">
        <v>57</v>
      </c>
      <c r="N59" s="136">
        <v>57</v>
      </c>
      <c r="T59" s="136"/>
      <c r="U59" s="89">
        <v>66</v>
      </c>
      <c r="V59" s="128">
        <v>50</v>
      </c>
      <c r="W59" s="128">
        <v>47</v>
      </c>
      <c r="X59" s="89">
        <v>77</v>
      </c>
      <c r="Y59" s="89">
        <v>77</v>
      </c>
      <c r="Z59" s="128">
        <v>134</v>
      </c>
    </row>
    <row r="60" spans="1:26" x14ac:dyDescent="0.25">
      <c r="A60" t="s">
        <v>100</v>
      </c>
      <c r="B60" t="s">
        <v>101</v>
      </c>
      <c r="C60">
        <v>25</v>
      </c>
      <c r="E60">
        <f>C60/1</f>
        <v>25</v>
      </c>
      <c r="L60" s="136">
        <v>40</v>
      </c>
      <c r="M60" s="136">
        <v>40</v>
      </c>
      <c r="N60" s="136">
        <v>40</v>
      </c>
      <c r="T60" s="136"/>
      <c r="U60" s="89">
        <v>66</v>
      </c>
      <c r="V60" s="128">
        <v>49</v>
      </c>
      <c r="W60" s="128">
        <v>26</v>
      </c>
      <c r="X60" s="89">
        <v>100</v>
      </c>
      <c r="Y60" s="89">
        <v>90</v>
      </c>
      <c r="Z60" s="128">
        <v>55</v>
      </c>
    </row>
    <row r="61" spans="1:26" x14ac:dyDescent="0.25">
      <c r="A61" t="s">
        <v>102</v>
      </c>
      <c r="B61" t="s">
        <v>101</v>
      </c>
      <c r="C61">
        <v>25</v>
      </c>
      <c r="E61">
        <f>C61/1</f>
        <v>25</v>
      </c>
      <c r="L61" s="136">
        <v>55</v>
      </c>
      <c r="M61" s="136">
        <v>53</v>
      </c>
      <c r="N61" s="136">
        <v>53</v>
      </c>
      <c r="T61" s="136"/>
      <c r="U61" s="89">
        <v>66</v>
      </c>
      <c r="V61" s="128">
        <v>64</v>
      </c>
      <c r="W61" s="128">
        <v>35</v>
      </c>
      <c r="X61" s="89">
        <v>95</v>
      </c>
      <c r="Y61" s="89">
        <v>49</v>
      </c>
      <c r="Z61" s="128">
        <v>66</v>
      </c>
    </row>
    <row r="62" spans="1:26" x14ac:dyDescent="0.25">
      <c r="A62" t="s">
        <v>103</v>
      </c>
      <c r="B62" t="s">
        <v>104</v>
      </c>
      <c r="C62">
        <v>434</v>
      </c>
      <c r="D62" s="21" t="s">
        <v>119</v>
      </c>
      <c r="E62">
        <f>C62/10</f>
        <v>43.4</v>
      </c>
      <c r="F62" s="21" t="s">
        <v>120</v>
      </c>
      <c r="L62" s="136">
        <v>25</v>
      </c>
      <c r="M62" s="136">
        <v>38</v>
      </c>
      <c r="N62" s="136">
        <v>38</v>
      </c>
      <c r="T62" s="136"/>
      <c r="U62" s="89">
        <v>66</v>
      </c>
      <c r="V62" s="128">
        <v>50</v>
      </c>
      <c r="W62" s="128">
        <v>17</v>
      </c>
      <c r="X62" s="89">
        <v>78</v>
      </c>
      <c r="Y62" s="89">
        <v>46</v>
      </c>
    </row>
    <row r="63" spans="1:26" x14ac:dyDescent="0.25">
      <c r="A63" t="s">
        <v>105</v>
      </c>
      <c r="B63" t="s">
        <v>106</v>
      </c>
      <c r="C63">
        <v>211</v>
      </c>
      <c r="D63" s="21" t="s">
        <v>120</v>
      </c>
      <c r="E63">
        <f>C63/6</f>
        <v>35.166666666666664</v>
      </c>
      <c r="F63" s="142" t="s">
        <v>121</v>
      </c>
      <c r="L63" s="136">
        <v>48</v>
      </c>
      <c r="M63" s="136">
        <v>39</v>
      </c>
      <c r="N63" s="136">
        <v>39</v>
      </c>
      <c r="T63" s="136"/>
      <c r="U63" s="89">
        <v>66</v>
      </c>
      <c r="V63" s="128">
        <v>40</v>
      </c>
      <c r="W63" s="128">
        <v>55</v>
      </c>
      <c r="X63" s="89">
        <v>49</v>
      </c>
      <c r="Y63" s="89">
        <v>46</v>
      </c>
    </row>
    <row r="64" spans="1:26" x14ac:dyDescent="0.25">
      <c r="A64" t="s">
        <v>107</v>
      </c>
      <c r="B64" t="s">
        <v>101</v>
      </c>
      <c r="C64">
        <v>44</v>
      </c>
      <c r="E64">
        <f>C64/1</f>
        <v>44</v>
      </c>
      <c r="L64" s="136">
        <v>27</v>
      </c>
      <c r="M64" s="136">
        <v>40</v>
      </c>
      <c r="N64" s="136">
        <v>40</v>
      </c>
      <c r="T64" s="136"/>
      <c r="U64" s="89">
        <v>66</v>
      </c>
      <c r="V64" s="128">
        <v>33</v>
      </c>
      <c r="W64" s="128">
        <v>44</v>
      </c>
      <c r="X64" s="89">
        <v>70</v>
      </c>
      <c r="Y64" s="89">
        <v>49</v>
      </c>
    </row>
    <row r="65" spans="1:25" x14ac:dyDescent="0.25">
      <c r="A65" t="s">
        <v>108</v>
      </c>
      <c r="B65" t="s">
        <v>95</v>
      </c>
      <c r="C65">
        <v>103</v>
      </c>
      <c r="E65">
        <f>C65/2</f>
        <v>51.5</v>
      </c>
      <c r="F65" s="141" t="s">
        <v>118</v>
      </c>
      <c r="L65" s="136">
        <v>40</v>
      </c>
      <c r="M65" s="136">
        <v>40</v>
      </c>
      <c r="N65" s="136">
        <v>40</v>
      </c>
      <c r="T65" s="136"/>
      <c r="U65" s="89">
        <v>66</v>
      </c>
      <c r="V65" s="128">
        <v>50</v>
      </c>
      <c r="W65" s="128">
        <v>62</v>
      </c>
      <c r="X65" s="89">
        <v>47</v>
      </c>
      <c r="Y65" s="89">
        <v>49</v>
      </c>
    </row>
    <row r="66" spans="1:25" x14ac:dyDescent="0.25">
      <c r="L66" s="136">
        <v>40</v>
      </c>
      <c r="M66" s="138"/>
      <c r="N66" s="136">
        <v>47</v>
      </c>
      <c r="T66" s="136"/>
      <c r="U66" s="89">
        <v>66</v>
      </c>
      <c r="V66" s="128">
        <v>100</v>
      </c>
      <c r="W66" s="128">
        <v>22</v>
      </c>
      <c r="X66" s="89">
        <v>57</v>
      </c>
      <c r="Y66" s="89">
        <v>65</v>
      </c>
    </row>
    <row r="67" spans="1:25" x14ac:dyDescent="0.25">
      <c r="L67" s="136">
        <v>40</v>
      </c>
      <c r="M67" s="136">
        <v>47</v>
      </c>
      <c r="N67" s="136">
        <v>47</v>
      </c>
      <c r="T67" s="136"/>
      <c r="U67" s="89">
        <v>66</v>
      </c>
      <c r="V67" s="128">
        <v>38</v>
      </c>
      <c r="W67" s="128">
        <v>35</v>
      </c>
      <c r="X67" s="90"/>
      <c r="Y67" s="89">
        <v>49</v>
      </c>
    </row>
    <row r="68" spans="1:25" x14ac:dyDescent="0.25">
      <c r="A68" s="140"/>
      <c r="B68" s="140" t="s">
        <v>109</v>
      </c>
      <c r="C68" s="140" t="s">
        <v>110</v>
      </c>
      <c r="D68" s="140" t="s">
        <v>111</v>
      </c>
      <c r="E68" s="140" t="s">
        <v>77</v>
      </c>
      <c r="F68" s="140" t="s">
        <v>112</v>
      </c>
      <c r="G68" s="140" t="s">
        <v>113</v>
      </c>
      <c r="H68" s="140" t="s">
        <v>123</v>
      </c>
      <c r="L68" s="136">
        <v>20</v>
      </c>
      <c r="M68" s="136">
        <v>47</v>
      </c>
      <c r="N68" s="136">
        <v>48</v>
      </c>
      <c r="T68" s="136"/>
      <c r="U68" s="89">
        <v>66</v>
      </c>
      <c r="V68" s="128">
        <v>33</v>
      </c>
      <c r="W68" s="128">
        <v>56</v>
      </c>
      <c r="X68" s="90"/>
      <c r="Y68" s="89">
        <v>49</v>
      </c>
    </row>
    <row r="69" spans="1:25" x14ac:dyDescent="0.25">
      <c r="A69" t="s">
        <v>88</v>
      </c>
      <c r="B69">
        <v>51</v>
      </c>
      <c r="C69">
        <v>47</v>
      </c>
      <c r="D69">
        <v>2372</v>
      </c>
      <c r="E69">
        <v>13</v>
      </c>
      <c r="F69">
        <v>750</v>
      </c>
      <c r="G69" s="139">
        <f>E69/C69*100</f>
        <v>27.659574468085108</v>
      </c>
      <c r="H69" s="139">
        <f>100-G69</f>
        <v>72.340425531914889</v>
      </c>
      <c r="L69" s="136">
        <v>44</v>
      </c>
      <c r="M69" s="136">
        <v>48</v>
      </c>
      <c r="N69" s="136">
        <v>47</v>
      </c>
      <c r="T69" s="136"/>
      <c r="U69" s="89">
        <v>66</v>
      </c>
      <c r="V69" s="128">
        <v>49</v>
      </c>
      <c r="W69" s="128">
        <v>30</v>
      </c>
      <c r="X69" s="90"/>
      <c r="Y69" s="89">
        <v>70</v>
      </c>
    </row>
    <row r="70" spans="1:25" x14ac:dyDescent="0.25">
      <c r="A70" t="s">
        <v>114</v>
      </c>
      <c r="B70">
        <v>36</v>
      </c>
      <c r="C70">
        <v>24</v>
      </c>
      <c r="D70">
        <f>D71-D69</f>
        <v>1396</v>
      </c>
      <c r="E70">
        <v>10</v>
      </c>
      <c r="F70">
        <v>699</v>
      </c>
      <c r="G70" s="139">
        <f t="shared" ref="G70:G71" si="15">E70/C70*100</f>
        <v>41.666666666666671</v>
      </c>
      <c r="H70" s="139">
        <f t="shared" ref="H70:H71" si="16">100-G70</f>
        <v>58.333333333333329</v>
      </c>
      <c r="L70" s="136">
        <v>44</v>
      </c>
      <c r="M70" s="136">
        <v>47</v>
      </c>
      <c r="N70" s="136">
        <v>47</v>
      </c>
      <c r="T70" s="136"/>
      <c r="U70" s="89">
        <v>66</v>
      </c>
      <c r="V70" s="128">
        <v>100</v>
      </c>
      <c r="W70" s="128">
        <v>55</v>
      </c>
      <c r="X70" s="90"/>
      <c r="Y70" s="89">
        <v>50</v>
      </c>
    </row>
    <row r="71" spans="1:25" x14ac:dyDescent="0.25">
      <c r="A71" t="s">
        <v>10</v>
      </c>
      <c r="B71">
        <v>87</v>
      </c>
      <c r="C71">
        <v>71</v>
      </c>
      <c r="D71">
        <v>3768</v>
      </c>
      <c r="E71">
        <v>23</v>
      </c>
      <c r="F71">
        <f>F70+F69</f>
        <v>1449</v>
      </c>
      <c r="G71" s="139">
        <f t="shared" si="15"/>
        <v>32.394366197183103</v>
      </c>
      <c r="H71" s="139">
        <f t="shared" si="16"/>
        <v>67.605633802816897</v>
      </c>
      <c r="L71" s="136">
        <v>55</v>
      </c>
      <c r="M71" s="136">
        <v>47</v>
      </c>
      <c r="N71" s="136">
        <v>47</v>
      </c>
      <c r="T71" s="136"/>
      <c r="U71" s="89">
        <v>88</v>
      </c>
      <c r="V71" s="128">
        <v>49</v>
      </c>
      <c r="W71" s="128">
        <v>30</v>
      </c>
      <c r="X71" s="89">
        <v>48</v>
      </c>
      <c r="Y71" s="89">
        <v>48</v>
      </c>
    </row>
    <row r="72" spans="1:25" x14ac:dyDescent="0.25">
      <c r="A72" t="s">
        <v>115</v>
      </c>
      <c r="B72" s="139">
        <f>B69/B71*100</f>
        <v>58.620689655172406</v>
      </c>
      <c r="C72" s="139">
        <f t="shared" ref="C72:F72" si="17">C69/C71*100</f>
        <v>66.197183098591552</v>
      </c>
      <c r="D72" s="139">
        <f t="shared" si="17"/>
        <v>62.951167728237792</v>
      </c>
      <c r="E72" s="139">
        <f t="shared" si="17"/>
        <v>56.521739130434781</v>
      </c>
      <c r="F72" s="139">
        <f t="shared" si="17"/>
        <v>51.759834368530022</v>
      </c>
      <c r="L72" s="136">
        <v>44</v>
      </c>
      <c r="M72" s="136">
        <v>47</v>
      </c>
      <c r="N72" s="136">
        <v>40</v>
      </c>
      <c r="T72" s="136"/>
      <c r="U72" s="89">
        <v>66</v>
      </c>
      <c r="V72" s="128">
        <v>50</v>
      </c>
      <c r="W72" s="128">
        <v>50</v>
      </c>
      <c r="X72" s="89">
        <v>47</v>
      </c>
      <c r="Y72" s="89">
        <v>72</v>
      </c>
    </row>
    <row r="73" spans="1:25" x14ac:dyDescent="0.25">
      <c r="L73" s="136">
        <v>55</v>
      </c>
      <c r="M73" s="136">
        <v>40</v>
      </c>
      <c r="N73" s="136">
        <v>55</v>
      </c>
      <c r="T73" s="136"/>
      <c r="U73" s="89">
        <v>85</v>
      </c>
      <c r="V73" s="128">
        <v>97</v>
      </c>
      <c r="W73" s="128">
        <v>30</v>
      </c>
      <c r="X73" s="89">
        <v>47</v>
      </c>
      <c r="Y73" s="89">
        <v>50</v>
      </c>
    </row>
    <row r="74" spans="1:25" x14ac:dyDescent="0.25">
      <c r="M74" s="136">
        <v>55</v>
      </c>
      <c r="N74" s="136">
        <v>47</v>
      </c>
      <c r="T74" s="136"/>
      <c r="U74" s="89">
        <v>85</v>
      </c>
      <c r="V74" s="128">
        <v>40</v>
      </c>
      <c r="W74" s="128">
        <v>31</v>
      </c>
      <c r="X74" s="89">
        <v>48</v>
      </c>
      <c r="Y74" s="89">
        <v>49</v>
      </c>
    </row>
    <row r="75" spans="1:25" x14ac:dyDescent="0.25">
      <c r="M75" s="136">
        <v>47</v>
      </c>
      <c r="N75" s="136">
        <v>47</v>
      </c>
      <c r="T75" s="136"/>
      <c r="U75" s="89">
        <v>66</v>
      </c>
      <c r="V75" s="128">
        <v>49</v>
      </c>
      <c r="W75" s="128">
        <v>35</v>
      </c>
      <c r="X75" s="89">
        <v>47</v>
      </c>
      <c r="Y75" s="89">
        <v>100</v>
      </c>
    </row>
    <row r="76" spans="1:25" x14ac:dyDescent="0.25">
      <c r="M76" s="136">
        <v>47</v>
      </c>
      <c r="N76" s="136">
        <v>54</v>
      </c>
      <c r="T76" s="136"/>
      <c r="U76" s="89">
        <v>66</v>
      </c>
      <c r="V76" s="128">
        <v>75</v>
      </c>
      <c r="W76" s="128">
        <v>33</v>
      </c>
      <c r="X76" s="89">
        <v>47</v>
      </c>
      <c r="Y76" s="89">
        <v>80</v>
      </c>
    </row>
    <row r="77" spans="1:25" x14ac:dyDescent="0.25">
      <c r="M77" s="136">
        <v>54</v>
      </c>
      <c r="N77" s="136">
        <v>46</v>
      </c>
      <c r="T77" s="136"/>
      <c r="U77" s="89">
        <v>66</v>
      </c>
      <c r="V77" s="128">
        <v>57</v>
      </c>
      <c r="W77" s="128">
        <v>100</v>
      </c>
      <c r="X77" s="89">
        <v>47</v>
      </c>
      <c r="Y77" s="89">
        <v>90</v>
      </c>
    </row>
    <row r="78" spans="1:25" x14ac:dyDescent="0.25">
      <c r="M78" s="136">
        <v>46</v>
      </c>
      <c r="N78" s="136">
        <v>21</v>
      </c>
      <c r="T78" s="136"/>
      <c r="U78" s="89">
        <v>110</v>
      </c>
      <c r="V78" s="128">
        <v>40</v>
      </c>
      <c r="W78" s="128">
        <v>55</v>
      </c>
      <c r="X78" s="89">
        <v>40</v>
      </c>
      <c r="Y78" s="89">
        <v>80</v>
      </c>
    </row>
    <row r="79" spans="1:25" x14ac:dyDescent="0.25">
      <c r="M79" s="136">
        <v>31</v>
      </c>
      <c r="N79" s="136">
        <v>21</v>
      </c>
      <c r="T79" s="136"/>
      <c r="U79" s="89">
        <v>66</v>
      </c>
      <c r="V79" s="128">
        <v>97</v>
      </c>
      <c r="W79" s="128">
        <v>70</v>
      </c>
      <c r="X79" s="89">
        <v>55</v>
      </c>
      <c r="Y79" s="89">
        <v>65</v>
      </c>
    </row>
    <row r="80" spans="1:25" x14ac:dyDescent="0.25">
      <c r="M80" s="136">
        <v>31</v>
      </c>
      <c r="N80" s="136">
        <v>20</v>
      </c>
      <c r="T80" s="136"/>
      <c r="U80" s="89">
        <v>88</v>
      </c>
      <c r="V80" s="128">
        <v>100</v>
      </c>
      <c r="W80" s="128">
        <v>30</v>
      </c>
      <c r="X80" s="89">
        <v>47</v>
      </c>
      <c r="Y80" s="89">
        <v>73</v>
      </c>
    </row>
    <row r="81" spans="13:25" x14ac:dyDescent="0.25">
      <c r="M81" s="136">
        <v>31</v>
      </c>
      <c r="N81" s="138"/>
      <c r="T81" s="136"/>
      <c r="U81" s="89">
        <v>66</v>
      </c>
      <c r="V81" s="128">
        <v>82</v>
      </c>
      <c r="W81" s="128">
        <v>33</v>
      </c>
      <c r="X81" s="89">
        <v>47</v>
      </c>
      <c r="Y81" s="89">
        <v>56</v>
      </c>
    </row>
    <row r="82" spans="13:25" x14ac:dyDescent="0.25">
      <c r="M82" s="136">
        <v>31</v>
      </c>
      <c r="N82" s="136">
        <v>20</v>
      </c>
      <c r="T82" s="136"/>
      <c r="U82" s="89">
        <v>88</v>
      </c>
      <c r="V82" s="128">
        <v>40</v>
      </c>
      <c r="W82" s="128">
        <v>55</v>
      </c>
      <c r="X82" s="89">
        <v>54</v>
      </c>
      <c r="Y82" s="89">
        <v>58</v>
      </c>
    </row>
    <row r="83" spans="13:25" x14ac:dyDescent="0.25">
      <c r="M83" s="136">
        <v>40</v>
      </c>
      <c r="N83" s="136">
        <v>21</v>
      </c>
      <c r="T83" s="136"/>
      <c r="U83" s="89">
        <v>88</v>
      </c>
      <c r="V83" s="128">
        <v>49</v>
      </c>
      <c r="W83" s="128">
        <v>60</v>
      </c>
      <c r="X83" s="89">
        <v>46</v>
      </c>
      <c r="Y83" s="89">
        <v>50</v>
      </c>
    </row>
    <row r="84" spans="13:25" x14ac:dyDescent="0.25">
      <c r="M84" s="136">
        <v>30</v>
      </c>
      <c r="N84" s="138"/>
      <c r="T84" s="136"/>
      <c r="U84" s="89">
        <v>66</v>
      </c>
      <c r="V84" s="128">
        <v>100</v>
      </c>
      <c r="W84" s="128">
        <v>32</v>
      </c>
      <c r="X84" s="89">
        <v>47</v>
      </c>
      <c r="Y84" s="89">
        <v>75</v>
      </c>
    </row>
    <row r="85" spans="13:25" x14ac:dyDescent="0.25">
      <c r="M85" s="136">
        <v>31</v>
      </c>
      <c r="N85" s="138"/>
      <c r="T85" s="136"/>
      <c r="U85" s="89">
        <v>66</v>
      </c>
      <c r="V85" s="128">
        <v>35</v>
      </c>
      <c r="W85" s="128">
        <v>70</v>
      </c>
      <c r="X85" s="90"/>
      <c r="Y85" s="89">
        <v>75</v>
      </c>
    </row>
    <row r="86" spans="13:25" x14ac:dyDescent="0.25">
      <c r="M86" s="136">
        <v>31</v>
      </c>
      <c r="N86" s="136">
        <v>16</v>
      </c>
      <c r="T86" s="136"/>
      <c r="U86" s="89">
        <v>66</v>
      </c>
      <c r="V86" s="128">
        <v>60</v>
      </c>
      <c r="W86" s="128">
        <v>35</v>
      </c>
      <c r="X86" s="89">
        <v>49</v>
      </c>
      <c r="Y86" s="89">
        <v>60</v>
      </c>
    </row>
    <row r="87" spans="13:25" x14ac:dyDescent="0.25">
      <c r="M87" s="136">
        <v>31</v>
      </c>
      <c r="N87" s="136">
        <v>10</v>
      </c>
      <c r="T87" s="136"/>
      <c r="U87" s="89">
        <v>66</v>
      </c>
      <c r="V87" s="128">
        <v>41</v>
      </c>
      <c r="W87" s="128">
        <v>50</v>
      </c>
      <c r="X87" s="89">
        <v>49</v>
      </c>
      <c r="Y87" s="89">
        <v>97</v>
      </c>
    </row>
    <row r="88" spans="13:25" x14ac:dyDescent="0.25">
      <c r="M88" s="136">
        <v>31</v>
      </c>
      <c r="T88" s="136"/>
      <c r="U88" s="89">
        <v>88</v>
      </c>
      <c r="V88" s="128">
        <v>48</v>
      </c>
      <c r="W88" s="128">
        <v>27</v>
      </c>
      <c r="X88" s="89">
        <v>49</v>
      </c>
      <c r="Y88" s="89">
        <v>97</v>
      </c>
    </row>
    <row r="89" spans="13:25" x14ac:dyDescent="0.25">
      <c r="M89" s="136">
        <v>30</v>
      </c>
      <c r="T89" s="136"/>
      <c r="U89" s="89">
        <v>66</v>
      </c>
      <c r="V89" s="128">
        <v>95</v>
      </c>
      <c r="W89" s="128">
        <v>50</v>
      </c>
      <c r="X89" s="89">
        <v>48</v>
      </c>
      <c r="Y89" s="89">
        <v>78</v>
      </c>
    </row>
    <row r="90" spans="13:25" x14ac:dyDescent="0.25">
      <c r="M90" s="136">
        <v>30</v>
      </c>
      <c r="U90" s="89">
        <v>88</v>
      </c>
      <c r="V90" s="128">
        <v>80</v>
      </c>
      <c r="W90" s="128">
        <v>55</v>
      </c>
      <c r="X90" s="89">
        <v>48</v>
      </c>
      <c r="Y90" s="89">
        <v>78</v>
      </c>
    </row>
    <row r="91" spans="13:25" x14ac:dyDescent="0.25">
      <c r="M91" s="136">
        <v>42</v>
      </c>
      <c r="U91" s="89">
        <v>55</v>
      </c>
      <c r="V91" s="128">
        <v>60</v>
      </c>
      <c r="W91" s="128">
        <v>65</v>
      </c>
      <c r="X91" s="89">
        <v>49</v>
      </c>
      <c r="Y91" s="89">
        <v>75</v>
      </c>
    </row>
    <row r="92" spans="13:25" x14ac:dyDescent="0.25">
      <c r="M92" s="136">
        <v>42</v>
      </c>
      <c r="U92" s="89">
        <v>70</v>
      </c>
      <c r="V92" s="128">
        <v>80</v>
      </c>
      <c r="W92" s="128">
        <v>70</v>
      </c>
      <c r="X92" s="89">
        <v>49</v>
      </c>
      <c r="Y92" s="89">
        <v>75</v>
      </c>
    </row>
    <row r="93" spans="13:25" x14ac:dyDescent="0.25">
      <c r="M93" s="136">
        <v>41</v>
      </c>
      <c r="U93" s="89">
        <v>68</v>
      </c>
      <c r="V93" s="128">
        <v>42</v>
      </c>
      <c r="W93" s="128">
        <v>70</v>
      </c>
      <c r="X93" s="89">
        <v>49</v>
      </c>
      <c r="Y93" s="89">
        <v>70</v>
      </c>
    </row>
    <row r="94" spans="13:25" x14ac:dyDescent="0.25">
      <c r="M94" s="136">
        <v>58</v>
      </c>
      <c r="U94" s="89">
        <v>66</v>
      </c>
      <c r="V94" s="128">
        <v>0</v>
      </c>
      <c r="W94" s="128">
        <v>70</v>
      </c>
      <c r="X94" s="89">
        <v>49</v>
      </c>
      <c r="Y94" s="89">
        <v>80</v>
      </c>
    </row>
    <row r="95" spans="13:25" x14ac:dyDescent="0.25">
      <c r="M95" s="136">
        <v>40</v>
      </c>
      <c r="U95" s="89">
        <v>66</v>
      </c>
      <c r="V95" s="128">
        <v>85</v>
      </c>
      <c r="W95" s="128">
        <v>27</v>
      </c>
      <c r="X95" s="89">
        <v>50</v>
      </c>
      <c r="Y95" s="89">
        <v>60</v>
      </c>
    </row>
    <row r="96" spans="13:25" x14ac:dyDescent="0.25">
      <c r="M96" s="136">
        <v>42</v>
      </c>
      <c r="U96" s="89">
        <v>88</v>
      </c>
      <c r="V96" s="128">
        <v>78</v>
      </c>
      <c r="W96" s="128">
        <v>70</v>
      </c>
      <c r="X96" s="89">
        <v>49</v>
      </c>
      <c r="Y96" s="89">
        <v>70</v>
      </c>
    </row>
    <row r="97" spans="13:25" x14ac:dyDescent="0.25">
      <c r="M97" s="136">
        <v>42</v>
      </c>
      <c r="U97" s="89">
        <v>88</v>
      </c>
      <c r="V97" s="128">
        <v>95</v>
      </c>
      <c r="W97" s="128">
        <v>50</v>
      </c>
      <c r="X97" s="89">
        <v>49</v>
      </c>
      <c r="Y97" s="89">
        <v>80</v>
      </c>
    </row>
    <row r="98" spans="13:25" x14ac:dyDescent="0.25">
      <c r="M98" s="136">
        <v>42</v>
      </c>
      <c r="U98" s="89">
        <v>88</v>
      </c>
      <c r="V98" s="128">
        <v>100</v>
      </c>
      <c r="W98" s="128">
        <v>25</v>
      </c>
      <c r="X98" s="89">
        <v>50</v>
      </c>
      <c r="Y98" s="89">
        <v>100</v>
      </c>
    </row>
    <row r="99" spans="13:25" x14ac:dyDescent="0.25">
      <c r="M99" s="136">
        <v>42</v>
      </c>
      <c r="U99" s="89">
        <v>66</v>
      </c>
      <c r="V99" s="128">
        <v>83</v>
      </c>
      <c r="W99" s="128">
        <v>35</v>
      </c>
      <c r="X99" s="89">
        <v>49</v>
      </c>
      <c r="Y99" s="89">
        <v>80</v>
      </c>
    </row>
    <row r="100" spans="13:25" x14ac:dyDescent="0.25">
      <c r="M100" s="136">
        <v>21</v>
      </c>
      <c r="U100" s="89">
        <v>28</v>
      </c>
      <c r="V100" s="128">
        <v>38</v>
      </c>
      <c r="W100" s="128">
        <v>50</v>
      </c>
      <c r="X100" s="89">
        <v>50</v>
      </c>
      <c r="Y100" s="89">
        <v>80</v>
      </c>
    </row>
    <row r="101" spans="13:25" x14ac:dyDescent="0.25">
      <c r="M101" s="136">
        <v>21</v>
      </c>
      <c r="U101" s="89">
        <v>44</v>
      </c>
      <c r="V101" s="128">
        <v>93</v>
      </c>
      <c r="W101" s="128">
        <v>28</v>
      </c>
      <c r="X101" s="89">
        <v>49</v>
      </c>
      <c r="Y101" s="89">
        <v>80</v>
      </c>
    </row>
    <row r="102" spans="13:25" x14ac:dyDescent="0.25">
      <c r="M102" s="136">
        <v>20</v>
      </c>
      <c r="U102" s="89">
        <v>88</v>
      </c>
      <c r="V102" s="128">
        <v>50</v>
      </c>
      <c r="W102" s="128">
        <v>27</v>
      </c>
      <c r="X102" s="89">
        <v>55</v>
      </c>
      <c r="Y102" s="89">
        <v>80</v>
      </c>
    </row>
    <row r="103" spans="13:25" x14ac:dyDescent="0.25">
      <c r="M103" s="138"/>
      <c r="U103" s="89">
        <v>88</v>
      </c>
      <c r="V103" s="128">
        <v>102</v>
      </c>
      <c r="W103" s="128">
        <v>32</v>
      </c>
      <c r="X103" s="89">
        <v>50</v>
      </c>
      <c r="Y103" s="89">
        <v>80</v>
      </c>
    </row>
    <row r="104" spans="13:25" x14ac:dyDescent="0.25">
      <c r="M104" s="136">
        <v>20</v>
      </c>
      <c r="U104" s="89">
        <v>66</v>
      </c>
      <c r="V104" s="128">
        <v>50</v>
      </c>
      <c r="W104" s="128">
        <v>44</v>
      </c>
      <c r="X104" s="89">
        <v>100</v>
      </c>
      <c r="Y104" s="89">
        <v>80</v>
      </c>
    </row>
    <row r="105" spans="13:25" x14ac:dyDescent="0.25">
      <c r="M105" s="136">
        <v>21</v>
      </c>
      <c r="U105" s="89">
        <v>66</v>
      </c>
      <c r="V105" s="128">
        <v>17</v>
      </c>
      <c r="W105" s="128">
        <v>38</v>
      </c>
      <c r="X105" s="89">
        <v>45</v>
      </c>
      <c r="Y105" s="89">
        <v>75</v>
      </c>
    </row>
    <row r="106" spans="13:25" x14ac:dyDescent="0.25">
      <c r="M106" s="138"/>
      <c r="U106" s="89">
        <v>89</v>
      </c>
      <c r="V106" s="128">
        <v>65</v>
      </c>
      <c r="W106" s="128">
        <v>55</v>
      </c>
      <c r="X106" s="89">
        <v>50</v>
      </c>
      <c r="Y106" s="89">
        <v>80</v>
      </c>
    </row>
    <row r="107" spans="13:25" x14ac:dyDescent="0.25">
      <c r="M107" s="138"/>
      <c r="U107" s="89">
        <v>89</v>
      </c>
      <c r="V107" s="128">
        <v>100</v>
      </c>
      <c r="W107" s="128">
        <v>64</v>
      </c>
      <c r="X107" s="89">
        <v>67</v>
      </c>
      <c r="Y107" s="89">
        <v>80</v>
      </c>
    </row>
    <row r="108" spans="13:25" x14ac:dyDescent="0.25">
      <c r="M108" s="136">
        <v>16</v>
      </c>
      <c r="U108" s="89">
        <v>66</v>
      </c>
      <c r="V108" s="128">
        <v>40</v>
      </c>
      <c r="W108" s="128">
        <v>43</v>
      </c>
      <c r="X108" s="89">
        <v>100</v>
      </c>
      <c r="Y108" s="89">
        <v>80</v>
      </c>
    </row>
    <row r="109" spans="13:25" x14ac:dyDescent="0.25">
      <c r="M109" s="136">
        <v>10</v>
      </c>
      <c r="U109" s="89">
        <v>77</v>
      </c>
      <c r="V109" s="128">
        <v>50</v>
      </c>
      <c r="W109" s="128">
        <v>50</v>
      </c>
      <c r="X109" s="89">
        <v>100</v>
      </c>
      <c r="Y109" s="89">
        <v>80</v>
      </c>
    </row>
    <row r="110" spans="13:25" x14ac:dyDescent="0.25">
      <c r="U110" s="89">
        <v>88</v>
      </c>
      <c r="V110" s="128">
        <v>50</v>
      </c>
      <c r="W110" s="128">
        <v>35</v>
      </c>
      <c r="X110" s="89">
        <v>60</v>
      </c>
      <c r="Y110" s="89">
        <v>74</v>
      </c>
    </row>
    <row r="111" spans="13:25" x14ac:dyDescent="0.25">
      <c r="U111" s="89">
        <v>88</v>
      </c>
      <c r="V111" s="128">
        <v>75</v>
      </c>
      <c r="W111" s="128">
        <v>27</v>
      </c>
      <c r="X111" s="89">
        <v>49</v>
      </c>
    </row>
    <row r="112" spans="13:25" x14ac:dyDescent="0.25">
      <c r="U112" s="89">
        <v>88</v>
      </c>
      <c r="V112" s="128">
        <v>49</v>
      </c>
      <c r="W112" s="128">
        <v>26</v>
      </c>
      <c r="X112" s="89">
        <v>100</v>
      </c>
    </row>
    <row r="113" spans="21:24" x14ac:dyDescent="0.25">
      <c r="U113" s="89">
        <v>88</v>
      </c>
      <c r="V113" s="128">
        <v>135</v>
      </c>
      <c r="W113" s="128">
        <v>27</v>
      </c>
      <c r="X113" s="89">
        <v>66</v>
      </c>
    </row>
    <row r="114" spans="21:24" x14ac:dyDescent="0.25">
      <c r="U114" s="89">
        <v>66</v>
      </c>
      <c r="V114" s="128">
        <v>48</v>
      </c>
      <c r="W114" s="128">
        <v>32</v>
      </c>
      <c r="X114" s="89">
        <v>66</v>
      </c>
    </row>
    <row r="115" spans="21:24" x14ac:dyDescent="0.25">
      <c r="U115" s="89">
        <v>66</v>
      </c>
      <c r="V115" s="128">
        <v>70</v>
      </c>
      <c r="W115" s="128">
        <v>55</v>
      </c>
      <c r="X115" s="89">
        <v>49</v>
      </c>
    </row>
    <row r="116" spans="21:24" x14ac:dyDescent="0.25">
      <c r="U116" s="89">
        <v>66</v>
      </c>
      <c r="V116" s="128">
        <v>100</v>
      </c>
      <c r="W116" s="128">
        <v>26</v>
      </c>
      <c r="X116" s="89">
        <v>49</v>
      </c>
    </row>
    <row r="117" spans="21:24" x14ac:dyDescent="0.25">
      <c r="U117" s="89">
        <v>88</v>
      </c>
      <c r="V117" s="128">
        <v>40</v>
      </c>
      <c r="W117" s="128">
        <v>70</v>
      </c>
      <c r="X117" s="89">
        <v>49</v>
      </c>
    </row>
    <row r="118" spans="21:24" x14ac:dyDescent="0.25">
      <c r="U118" s="89">
        <v>88</v>
      </c>
      <c r="V118" s="128">
        <v>75</v>
      </c>
      <c r="W118" s="128">
        <v>32</v>
      </c>
      <c r="X118" s="89">
        <v>49</v>
      </c>
    </row>
    <row r="119" spans="21:24" x14ac:dyDescent="0.25">
      <c r="U119" s="89">
        <v>60</v>
      </c>
      <c r="V119" s="128">
        <v>80</v>
      </c>
      <c r="W119" s="128">
        <v>70</v>
      </c>
      <c r="X119" s="89">
        <v>49</v>
      </c>
    </row>
    <row r="120" spans="21:24" x14ac:dyDescent="0.25">
      <c r="U120" s="89">
        <v>77</v>
      </c>
      <c r="V120" s="128">
        <v>96</v>
      </c>
      <c r="W120" s="128">
        <v>70</v>
      </c>
      <c r="X120" s="89">
        <v>60</v>
      </c>
    </row>
    <row r="121" spans="21:24" x14ac:dyDescent="0.25">
      <c r="U121" s="89">
        <v>66</v>
      </c>
      <c r="V121" s="128">
        <v>50</v>
      </c>
      <c r="W121" s="128">
        <v>27</v>
      </c>
      <c r="X121" s="89">
        <v>74</v>
      </c>
    </row>
    <row r="122" spans="21:24" x14ac:dyDescent="0.25">
      <c r="U122" s="89">
        <v>66</v>
      </c>
      <c r="V122" s="128">
        <v>46</v>
      </c>
      <c r="W122" s="128">
        <v>27</v>
      </c>
      <c r="X122" s="89">
        <v>90</v>
      </c>
    </row>
    <row r="123" spans="21:24" x14ac:dyDescent="0.25">
      <c r="U123" s="89">
        <v>66</v>
      </c>
      <c r="V123" s="128">
        <v>40</v>
      </c>
      <c r="W123" s="128">
        <v>70</v>
      </c>
      <c r="X123" s="89">
        <v>86</v>
      </c>
    </row>
    <row r="124" spans="21:24" x14ac:dyDescent="0.25">
      <c r="U124" s="89">
        <v>44</v>
      </c>
      <c r="V124" s="128">
        <v>40</v>
      </c>
      <c r="W124" s="128">
        <v>70</v>
      </c>
      <c r="X124" s="89">
        <v>100</v>
      </c>
    </row>
    <row r="125" spans="21:24" x14ac:dyDescent="0.25">
      <c r="U125" s="89">
        <v>66</v>
      </c>
      <c r="V125" s="128">
        <v>66</v>
      </c>
      <c r="W125" s="128">
        <v>50</v>
      </c>
      <c r="X125" s="89">
        <v>80</v>
      </c>
    </row>
    <row r="126" spans="21:24" x14ac:dyDescent="0.25">
      <c r="U126" s="89">
        <v>90</v>
      </c>
      <c r="V126" s="128">
        <v>40</v>
      </c>
      <c r="W126" s="128">
        <v>32</v>
      </c>
      <c r="X126" s="89">
        <v>72</v>
      </c>
    </row>
    <row r="127" spans="21:24" x14ac:dyDescent="0.25">
      <c r="U127" s="89">
        <v>90</v>
      </c>
      <c r="V127" s="128">
        <v>97</v>
      </c>
      <c r="W127" s="128">
        <v>70</v>
      </c>
      <c r="X127" s="89">
        <v>73</v>
      </c>
    </row>
    <row r="128" spans="21:24" x14ac:dyDescent="0.25">
      <c r="U128" s="89">
        <v>90</v>
      </c>
      <c r="V128" s="128">
        <v>75</v>
      </c>
      <c r="W128" s="128">
        <v>53</v>
      </c>
      <c r="X128" s="89">
        <v>77</v>
      </c>
    </row>
    <row r="129" spans="21:24" x14ac:dyDescent="0.25">
      <c r="U129" s="89">
        <v>90</v>
      </c>
      <c r="V129" s="128">
        <v>44</v>
      </c>
      <c r="W129" s="128">
        <v>20</v>
      </c>
      <c r="X129" s="89">
        <v>90</v>
      </c>
    </row>
    <row r="130" spans="21:24" x14ac:dyDescent="0.25">
      <c r="U130" s="89">
        <v>90</v>
      </c>
      <c r="V130" s="128">
        <v>62</v>
      </c>
      <c r="W130" s="128">
        <v>60</v>
      </c>
      <c r="X130" s="89">
        <v>60</v>
      </c>
    </row>
    <row r="131" spans="21:24" x14ac:dyDescent="0.25">
      <c r="U131" s="89">
        <v>90</v>
      </c>
      <c r="V131" s="128">
        <v>40</v>
      </c>
      <c r="W131" s="128">
        <v>65</v>
      </c>
      <c r="X131" s="89">
        <v>73</v>
      </c>
    </row>
    <row r="132" spans="21:24" x14ac:dyDescent="0.25">
      <c r="U132" s="89">
        <v>66</v>
      </c>
      <c r="V132" s="128">
        <v>97</v>
      </c>
      <c r="W132" s="128">
        <v>32</v>
      </c>
      <c r="X132" s="89">
        <v>59</v>
      </c>
    </row>
    <row r="133" spans="21:24" x14ac:dyDescent="0.25">
      <c r="U133" s="89">
        <v>66</v>
      </c>
      <c r="V133" s="128">
        <v>33</v>
      </c>
      <c r="W133" s="128">
        <v>29</v>
      </c>
      <c r="X133" s="89">
        <v>95</v>
      </c>
    </row>
    <row r="134" spans="21:24" x14ac:dyDescent="0.25">
      <c r="U134" s="89">
        <v>66</v>
      </c>
      <c r="V134" s="128">
        <v>82</v>
      </c>
      <c r="W134" s="128">
        <v>30</v>
      </c>
      <c r="X134" s="89">
        <v>105</v>
      </c>
    </row>
    <row r="135" spans="21:24" x14ac:dyDescent="0.25">
      <c r="U135" s="89">
        <v>66</v>
      </c>
      <c r="V135" s="128">
        <v>82</v>
      </c>
      <c r="W135" s="128">
        <v>56</v>
      </c>
      <c r="X135" s="89">
        <v>95</v>
      </c>
    </row>
    <row r="136" spans="21:24" x14ac:dyDescent="0.25">
      <c r="U136" s="89">
        <v>66</v>
      </c>
      <c r="V136" s="128">
        <v>60</v>
      </c>
      <c r="W136" s="128">
        <v>54</v>
      </c>
      <c r="X136" s="89">
        <v>100</v>
      </c>
    </row>
    <row r="137" spans="21:24" x14ac:dyDescent="0.25">
      <c r="U137" s="89">
        <v>66</v>
      </c>
      <c r="V137" s="128">
        <v>67</v>
      </c>
      <c r="W137" s="128">
        <v>27</v>
      </c>
      <c r="X137" s="89">
        <v>66</v>
      </c>
    </row>
    <row r="138" spans="21:24" x14ac:dyDescent="0.25">
      <c r="U138" s="89">
        <v>66</v>
      </c>
      <c r="V138" s="89">
        <v>98</v>
      </c>
      <c r="W138" s="128">
        <v>40</v>
      </c>
      <c r="X138" s="89">
        <v>90</v>
      </c>
    </row>
    <row r="139" spans="21:24" x14ac:dyDescent="0.25">
      <c r="U139" s="89">
        <v>66</v>
      </c>
      <c r="V139" s="89">
        <v>48</v>
      </c>
      <c r="W139" s="128">
        <v>62</v>
      </c>
      <c r="X139" s="89">
        <v>73</v>
      </c>
    </row>
    <row r="140" spans="21:24" x14ac:dyDescent="0.25">
      <c r="U140" s="89">
        <v>66</v>
      </c>
      <c r="V140" s="89">
        <v>64</v>
      </c>
      <c r="W140" s="128">
        <v>65</v>
      </c>
      <c r="X140" s="89">
        <v>75</v>
      </c>
    </row>
    <row r="141" spans="21:24" x14ac:dyDescent="0.25">
      <c r="U141" s="89">
        <v>66</v>
      </c>
      <c r="V141" s="89">
        <v>48</v>
      </c>
      <c r="W141" s="128">
        <v>55</v>
      </c>
      <c r="X141" s="89">
        <v>120</v>
      </c>
    </row>
    <row r="142" spans="21:24" x14ac:dyDescent="0.25">
      <c r="U142" s="89">
        <v>66</v>
      </c>
      <c r="V142" s="89">
        <v>75</v>
      </c>
      <c r="W142" s="128">
        <v>65</v>
      </c>
      <c r="X142" s="89">
        <v>120</v>
      </c>
    </row>
    <row r="143" spans="21:24" x14ac:dyDescent="0.25">
      <c r="U143" s="89">
        <v>66</v>
      </c>
      <c r="V143" s="89">
        <v>90</v>
      </c>
      <c r="W143" s="128">
        <v>69</v>
      </c>
      <c r="X143" s="90"/>
    </row>
    <row r="144" spans="21:24" x14ac:dyDescent="0.25">
      <c r="U144" s="89">
        <v>66</v>
      </c>
      <c r="V144" s="89">
        <v>57</v>
      </c>
      <c r="W144" s="128">
        <v>70</v>
      </c>
      <c r="X144" s="90"/>
    </row>
    <row r="145" spans="21:24" x14ac:dyDescent="0.25">
      <c r="U145" s="89">
        <v>66</v>
      </c>
      <c r="V145" s="89">
        <v>48</v>
      </c>
      <c r="W145" s="128">
        <v>67</v>
      </c>
      <c r="X145" s="89">
        <v>56</v>
      </c>
    </row>
    <row r="146" spans="21:24" x14ac:dyDescent="0.25">
      <c r="U146" s="89">
        <v>66</v>
      </c>
      <c r="V146" s="89">
        <v>48</v>
      </c>
      <c r="W146" s="128">
        <v>65</v>
      </c>
      <c r="X146" s="89">
        <v>53</v>
      </c>
    </row>
    <row r="147" spans="21:24" x14ac:dyDescent="0.25">
      <c r="U147" s="89">
        <v>66</v>
      </c>
      <c r="V147" s="89">
        <v>48</v>
      </c>
      <c r="W147" s="128">
        <v>50</v>
      </c>
      <c r="X147" s="89">
        <v>112</v>
      </c>
    </row>
    <row r="148" spans="21:24" x14ac:dyDescent="0.25">
      <c r="U148" s="89">
        <v>66</v>
      </c>
      <c r="V148" s="89">
        <v>77</v>
      </c>
      <c r="W148" s="128">
        <v>70</v>
      </c>
      <c r="X148" s="89">
        <v>53</v>
      </c>
    </row>
    <row r="149" spans="21:24" x14ac:dyDescent="0.25">
      <c r="U149" s="89">
        <v>66</v>
      </c>
      <c r="V149" s="89">
        <v>80</v>
      </c>
      <c r="W149" s="128">
        <v>35</v>
      </c>
      <c r="X149" s="89">
        <v>56</v>
      </c>
    </row>
    <row r="150" spans="21:24" x14ac:dyDescent="0.25">
      <c r="U150" s="89">
        <v>66</v>
      </c>
      <c r="V150" s="89">
        <v>46</v>
      </c>
      <c r="W150" s="128">
        <v>50</v>
      </c>
      <c r="X150" s="89">
        <v>56</v>
      </c>
    </row>
    <row r="151" spans="21:24" x14ac:dyDescent="0.25">
      <c r="U151" s="89">
        <v>66</v>
      </c>
      <c r="V151" s="89">
        <v>46</v>
      </c>
      <c r="W151" s="128">
        <v>65</v>
      </c>
      <c r="X151" s="89">
        <v>72</v>
      </c>
    </row>
    <row r="152" spans="21:24" x14ac:dyDescent="0.25">
      <c r="U152" s="89">
        <v>66</v>
      </c>
      <c r="V152" s="89">
        <v>46</v>
      </c>
      <c r="W152" s="128">
        <v>55</v>
      </c>
      <c r="X152" s="89">
        <v>72</v>
      </c>
    </row>
    <row r="153" spans="21:24" x14ac:dyDescent="0.25">
      <c r="U153" s="89">
        <v>66</v>
      </c>
      <c r="V153" s="89">
        <v>64</v>
      </c>
      <c r="W153" s="128">
        <v>67</v>
      </c>
      <c r="X153" s="89">
        <v>58</v>
      </c>
    </row>
    <row r="154" spans="21:24" x14ac:dyDescent="0.25">
      <c r="U154" s="89">
        <v>66</v>
      </c>
      <c r="V154" s="89">
        <v>50</v>
      </c>
      <c r="W154" s="128">
        <v>36</v>
      </c>
      <c r="X154" s="89">
        <v>70</v>
      </c>
    </row>
    <row r="155" spans="21:24" x14ac:dyDescent="0.25">
      <c r="U155" s="89">
        <v>66</v>
      </c>
      <c r="V155" s="89">
        <v>50</v>
      </c>
      <c r="W155" s="128">
        <v>27</v>
      </c>
      <c r="X155" s="89">
        <v>120</v>
      </c>
    </row>
    <row r="156" spans="21:24" x14ac:dyDescent="0.25">
      <c r="U156" s="89">
        <v>66</v>
      </c>
      <c r="V156" s="89">
        <v>98</v>
      </c>
      <c r="W156" s="128">
        <v>70</v>
      </c>
      <c r="X156" s="89">
        <v>120</v>
      </c>
    </row>
    <row r="157" spans="21:24" x14ac:dyDescent="0.25">
      <c r="U157" s="89">
        <v>66</v>
      </c>
      <c r="V157" s="89">
        <v>49</v>
      </c>
      <c r="W157" s="128">
        <v>60</v>
      </c>
      <c r="X157" s="89">
        <v>120</v>
      </c>
    </row>
    <row r="158" spans="21:24" x14ac:dyDescent="0.25">
      <c r="U158" s="89">
        <v>66</v>
      </c>
      <c r="V158" s="89">
        <v>49</v>
      </c>
      <c r="W158" s="128">
        <v>70</v>
      </c>
      <c r="X158" s="89">
        <v>67</v>
      </c>
    </row>
    <row r="159" spans="21:24" x14ac:dyDescent="0.25">
      <c r="U159" s="89">
        <v>66</v>
      </c>
      <c r="V159" s="89">
        <v>49</v>
      </c>
      <c r="W159" s="128">
        <v>27</v>
      </c>
      <c r="X159" s="89">
        <v>67</v>
      </c>
    </row>
    <row r="160" spans="21:24" x14ac:dyDescent="0.25">
      <c r="U160" s="89">
        <v>66</v>
      </c>
      <c r="V160" s="89">
        <v>49</v>
      </c>
      <c r="W160" s="128">
        <v>30</v>
      </c>
      <c r="X160" s="90"/>
    </row>
    <row r="161" spans="21:24" x14ac:dyDescent="0.25">
      <c r="U161" s="89">
        <v>66</v>
      </c>
      <c r="V161" s="89">
        <v>65</v>
      </c>
      <c r="W161" s="128">
        <v>50</v>
      </c>
      <c r="X161" s="89">
        <v>84</v>
      </c>
    </row>
    <row r="162" spans="21:24" x14ac:dyDescent="0.25">
      <c r="U162" s="89">
        <v>66</v>
      </c>
      <c r="V162" s="89">
        <v>49</v>
      </c>
      <c r="W162" s="128">
        <v>67</v>
      </c>
      <c r="X162" s="89">
        <v>84</v>
      </c>
    </row>
    <row r="163" spans="21:24" x14ac:dyDescent="0.25">
      <c r="U163" s="89">
        <v>66</v>
      </c>
      <c r="V163" s="89">
        <v>78</v>
      </c>
      <c r="W163" s="128">
        <v>70</v>
      </c>
      <c r="X163" s="89">
        <v>67</v>
      </c>
    </row>
    <row r="164" spans="21:24" x14ac:dyDescent="0.25">
      <c r="U164" s="89">
        <v>66</v>
      </c>
      <c r="V164" s="89">
        <v>48</v>
      </c>
      <c r="W164" s="128">
        <v>55</v>
      </c>
      <c r="X164" s="89">
        <v>67</v>
      </c>
    </row>
    <row r="165" spans="21:24" x14ac:dyDescent="0.25">
      <c r="U165" s="89">
        <v>66</v>
      </c>
      <c r="V165" s="89">
        <v>49</v>
      </c>
      <c r="W165" s="128">
        <v>32</v>
      </c>
      <c r="X165" s="90"/>
    </row>
    <row r="166" spans="21:24" x14ac:dyDescent="0.25">
      <c r="U166" s="89">
        <v>66</v>
      </c>
      <c r="V166" s="89">
        <v>100</v>
      </c>
      <c r="W166" s="128">
        <v>65</v>
      </c>
      <c r="X166" s="89">
        <v>120</v>
      </c>
    </row>
    <row r="167" spans="21:24" x14ac:dyDescent="0.25">
      <c r="U167" s="89">
        <v>66</v>
      </c>
      <c r="V167" s="89">
        <v>97</v>
      </c>
      <c r="W167" s="128">
        <v>40</v>
      </c>
      <c r="X167" s="89">
        <v>96</v>
      </c>
    </row>
    <row r="168" spans="21:24" x14ac:dyDescent="0.25">
      <c r="U168" s="89">
        <v>60</v>
      </c>
      <c r="V168" s="89">
        <v>49</v>
      </c>
      <c r="W168" s="128">
        <v>48</v>
      </c>
      <c r="X168" s="89">
        <v>81</v>
      </c>
    </row>
    <row r="169" spans="21:24" x14ac:dyDescent="0.25">
      <c r="U169" s="89">
        <v>55</v>
      </c>
      <c r="V169" s="89">
        <v>97</v>
      </c>
      <c r="W169" s="128">
        <v>33</v>
      </c>
      <c r="X169" s="89">
        <v>96</v>
      </c>
    </row>
    <row r="170" spans="21:24" x14ac:dyDescent="0.25">
      <c r="U170" s="89">
        <v>45</v>
      </c>
      <c r="V170" s="89">
        <v>49</v>
      </c>
      <c r="W170" s="128">
        <v>26</v>
      </c>
      <c r="X170" s="89">
        <v>98</v>
      </c>
    </row>
    <row r="171" spans="21:24" x14ac:dyDescent="0.25">
      <c r="U171" s="89">
        <v>45</v>
      </c>
      <c r="V171" s="89">
        <v>49</v>
      </c>
      <c r="W171" s="128">
        <v>22</v>
      </c>
      <c r="X171" s="89">
        <v>83</v>
      </c>
    </row>
    <row r="172" spans="21:24" x14ac:dyDescent="0.25">
      <c r="U172" s="89">
        <v>45</v>
      </c>
      <c r="V172" s="89">
        <v>50</v>
      </c>
      <c r="W172" s="128">
        <v>62</v>
      </c>
      <c r="X172" s="89">
        <v>135</v>
      </c>
    </row>
    <row r="173" spans="21:24" x14ac:dyDescent="0.25">
      <c r="U173" s="89">
        <v>45</v>
      </c>
      <c r="V173" s="89">
        <v>98</v>
      </c>
      <c r="W173" s="128">
        <v>55</v>
      </c>
      <c r="X173" s="89">
        <v>123</v>
      </c>
    </row>
    <row r="174" spans="21:24" x14ac:dyDescent="0.25">
      <c r="U174" s="89">
        <v>45</v>
      </c>
      <c r="V174" s="89">
        <v>80</v>
      </c>
      <c r="W174" s="128">
        <v>35</v>
      </c>
      <c r="X174" s="89">
        <v>120</v>
      </c>
    </row>
    <row r="175" spans="21:24" x14ac:dyDescent="0.25">
      <c r="U175" s="89">
        <v>60</v>
      </c>
      <c r="V175" s="89">
        <v>48</v>
      </c>
      <c r="W175" s="128">
        <v>52</v>
      </c>
      <c r="X175" s="89">
        <v>96</v>
      </c>
    </row>
    <row r="176" spans="21:24" x14ac:dyDescent="0.25">
      <c r="U176" s="89">
        <v>66</v>
      </c>
      <c r="V176" s="89">
        <v>48</v>
      </c>
      <c r="W176" s="128">
        <v>44</v>
      </c>
      <c r="X176" s="89">
        <v>120</v>
      </c>
    </row>
    <row r="177" spans="22:24" x14ac:dyDescent="0.25">
      <c r="V177" s="89">
        <v>50</v>
      </c>
      <c r="W177" s="128">
        <v>30</v>
      </c>
      <c r="X177" s="89">
        <v>87</v>
      </c>
    </row>
    <row r="178" spans="22:24" x14ac:dyDescent="0.25">
      <c r="V178" s="89">
        <v>50</v>
      </c>
      <c r="W178" s="128">
        <v>65</v>
      </c>
      <c r="X178" s="89">
        <v>96</v>
      </c>
    </row>
    <row r="179" spans="22:24" x14ac:dyDescent="0.25">
      <c r="V179" s="89">
        <v>78</v>
      </c>
      <c r="W179" s="128">
        <v>50</v>
      </c>
      <c r="X179" s="89">
        <v>78</v>
      </c>
    </row>
    <row r="180" spans="22:24" x14ac:dyDescent="0.25">
      <c r="V180" s="89">
        <v>49</v>
      </c>
      <c r="W180" s="128">
        <v>25</v>
      </c>
      <c r="X180" s="89">
        <v>70</v>
      </c>
    </row>
    <row r="181" spans="22:24" x14ac:dyDescent="0.25">
      <c r="V181" s="89">
        <v>97</v>
      </c>
      <c r="W181" s="128">
        <v>65</v>
      </c>
      <c r="X181" s="89">
        <v>32</v>
      </c>
    </row>
    <row r="182" spans="22:24" x14ac:dyDescent="0.25">
      <c r="V182" s="89">
        <v>97</v>
      </c>
      <c r="W182" s="128">
        <v>67</v>
      </c>
      <c r="X182" s="89">
        <v>33</v>
      </c>
    </row>
    <row r="183" spans="22:24" x14ac:dyDescent="0.25">
      <c r="V183" s="89">
        <v>75</v>
      </c>
      <c r="W183" s="128">
        <v>28</v>
      </c>
      <c r="X183" s="89">
        <v>134</v>
      </c>
    </row>
    <row r="184" spans="22:24" x14ac:dyDescent="0.25">
      <c r="V184" s="89">
        <v>95</v>
      </c>
      <c r="W184" s="128">
        <v>33</v>
      </c>
      <c r="X184" s="89">
        <v>65</v>
      </c>
    </row>
    <row r="185" spans="22:24" x14ac:dyDescent="0.25">
      <c r="V185" s="89">
        <v>95</v>
      </c>
      <c r="W185" s="128">
        <v>27</v>
      </c>
      <c r="X185" s="89">
        <v>0</v>
      </c>
    </row>
    <row r="186" spans="22:24" x14ac:dyDescent="0.25">
      <c r="V186" s="89">
        <v>78</v>
      </c>
      <c r="W186" s="128">
        <v>50</v>
      </c>
      <c r="X186" s="89">
        <v>0</v>
      </c>
    </row>
    <row r="187" spans="22:24" x14ac:dyDescent="0.25">
      <c r="V187" s="89">
        <v>100</v>
      </c>
      <c r="W187" s="128">
        <v>27</v>
      </c>
      <c r="X187" s="89">
        <v>80</v>
      </c>
    </row>
    <row r="188" spans="22:24" x14ac:dyDescent="0.25">
      <c r="V188" s="89">
        <v>95</v>
      </c>
      <c r="W188" s="128">
        <v>65</v>
      </c>
      <c r="X188" s="89">
        <v>80</v>
      </c>
    </row>
    <row r="189" spans="22:24" x14ac:dyDescent="0.25">
      <c r="V189" s="89">
        <v>100</v>
      </c>
      <c r="W189" s="128">
        <v>47</v>
      </c>
      <c r="X189" s="89">
        <v>107</v>
      </c>
    </row>
    <row r="190" spans="22:24" x14ac:dyDescent="0.25">
      <c r="V190" s="89">
        <v>78</v>
      </c>
      <c r="W190" s="128">
        <v>0</v>
      </c>
      <c r="X190" s="89">
        <v>130</v>
      </c>
    </row>
    <row r="191" spans="22:24" x14ac:dyDescent="0.25">
      <c r="V191" s="89">
        <v>65</v>
      </c>
      <c r="W191" s="128">
        <v>28</v>
      </c>
      <c r="X191" s="89">
        <v>100</v>
      </c>
    </row>
    <row r="192" spans="22:24" x14ac:dyDescent="0.25">
      <c r="V192" s="89">
        <v>96</v>
      </c>
      <c r="W192" s="128">
        <v>55</v>
      </c>
      <c r="X192" s="89">
        <v>66</v>
      </c>
    </row>
    <row r="193" spans="12:24" x14ac:dyDescent="0.25">
      <c r="V193" s="89">
        <v>80</v>
      </c>
      <c r="W193" s="128">
        <v>70</v>
      </c>
      <c r="X193" s="89">
        <v>0</v>
      </c>
    </row>
    <row r="194" spans="12:24" x14ac:dyDescent="0.25">
      <c r="V194" s="89">
        <v>50</v>
      </c>
      <c r="W194" s="128">
        <v>45</v>
      </c>
      <c r="X194" s="89">
        <v>0</v>
      </c>
    </row>
    <row r="195" spans="12:24" x14ac:dyDescent="0.25">
      <c r="V195" s="89">
        <v>60</v>
      </c>
      <c r="W195" s="128">
        <v>55</v>
      </c>
      <c r="X195" s="89">
        <v>100</v>
      </c>
    </row>
    <row r="196" spans="12:24" x14ac:dyDescent="0.25">
      <c r="V196" s="89">
        <v>50</v>
      </c>
      <c r="W196" s="89">
        <v>70</v>
      </c>
      <c r="X196" s="89">
        <v>100</v>
      </c>
    </row>
    <row r="197" spans="12:24" x14ac:dyDescent="0.25">
      <c r="V197" s="89">
        <v>50</v>
      </c>
      <c r="W197" s="89">
        <v>70</v>
      </c>
      <c r="X197" s="89">
        <v>100</v>
      </c>
    </row>
    <row r="198" spans="12:24" x14ac:dyDescent="0.25">
      <c r="V198" s="89">
        <v>56</v>
      </c>
      <c r="W198" s="89">
        <v>65</v>
      </c>
      <c r="X198" s="90"/>
    </row>
    <row r="199" spans="12:24" x14ac:dyDescent="0.25">
      <c r="L199">
        <f>SUM(L46:L198)</f>
        <v>1040</v>
      </c>
      <c r="M199">
        <f>SUM(M46:M198)</f>
        <v>2147</v>
      </c>
      <c r="N199">
        <f>SUM(N46:N198)</f>
        <v>1378</v>
      </c>
      <c r="V199" s="89">
        <v>75</v>
      </c>
      <c r="W199" s="89">
        <v>50</v>
      </c>
      <c r="X199" s="89">
        <v>105</v>
      </c>
    </row>
    <row r="200" spans="12:24" x14ac:dyDescent="0.25">
      <c r="V200" s="89">
        <v>60</v>
      </c>
      <c r="W200" s="89">
        <v>36</v>
      </c>
      <c r="X200" s="89">
        <v>105</v>
      </c>
    </row>
    <row r="201" spans="12:24" x14ac:dyDescent="0.25">
      <c r="V201" s="89">
        <v>61</v>
      </c>
      <c r="W201" s="89">
        <v>32</v>
      </c>
      <c r="X201" s="89">
        <v>130</v>
      </c>
    </row>
    <row r="202" spans="12:24" x14ac:dyDescent="0.25">
      <c r="V202" s="89">
        <v>49</v>
      </c>
      <c r="W202" s="89">
        <v>65</v>
      </c>
      <c r="X202" s="89">
        <v>130</v>
      </c>
    </row>
    <row r="203" spans="12:24" x14ac:dyDescent="0.25">
      <c r="V203" s="89">
        <v>49</v>
      </c>
      <c r="W203" s="89">
        <v>60</v>
      </c>
      <c r="X203" s="89">
        <v>100</v>
      </c>
    </row>
    <row r="204" spans="12:24" x14ac:dyDescent="0.25">
      <c r="V204" s="89">
        <v>100</v>
      </c>
      <c r="W204" s="89">
        <v>50</v>
      </c>
      <c r="X204" s="89">
        <v>100</v>
      </c>
    </row>
    <row r="205" spans="12:24" x14ac:dyDescent="0.25">
      <c r="V205" s="89">
        <v>70</v>
      </c>
      <c r="W205" s="89">
        <v>60</v>
      </c>
      <c r="X205" s="89">
        <v>104</v>
      </c>
    </row>
    <row r="206" spans="12:24" x14ac:dyDescent="0.25">
      <c r="V206" s="89">
        <v>100</v>
      </c>
      <c r="W206" s="89">
        <v>50</v>
      </c>
      <c r="X206" s="89">
        <v>0</v>
      </c>
    </row>
    <row r="207" spans="12:24" x14ac:dyDescent="0.25">
      <c r="W207" s="89">
        <v>70</v>
      </c>
      <c r="X207" s="89">
        <v>130</v>
      </c>
    </row>
    <row r="208" spans="12:24" x14ac:dyDescent="0.25">
      <c r="W208" s="89">
        <v>50</v>
      </c>
      <c r="X208" s="89">
        <v>132</v>
      </c>
    </row>
    <row r="209" spans="20:24" x14ac:dyDescent="0.25">
      <c r="W209" s="89">
        <v>56</v>
      </c>
      <c r="X209" s="89">
        <v>104</v>
      </c>
    </row>
    <row r="210" spans="20:24" x14ac:dyDescent="0.25">
      <c r="T210">
        <f>SUM(T2:T209)</f>
        <v>0</v>
      </c>
      <c r="W210" s="89">
        <v>62</v>
      </c>
      <c r="X210" s="89">
        <v>75</v>
      </c>
    </row>
    <row r="211" spans="20:24" x14ac:dyDescent="0.25">
      <c r="W211" s="89">
        <v>62</v>
      </c>
      <c r="X211" s="89">
        <v>0</v>
      </c>
    </row>
    <row r="212" spans="20:24" x14ac:dyDescent="0.25">
      <c r="W212" s="89">
        <v>70</v>
      </c>
      <c r="X212" s="89">
        <v>77</v>
      </c>
    </row>
    <row r="213" spans="20:24" x14ac:dyDescent="0.25">
      <c r="W213" s="89">
        <v>62</v>
      </c>
      <c r="X213" s="89">
        <v>77</v>
      </c>
    </row>
    <row r="214" spans="20:24" x14ac:dyDescent="0.25">
      <c r="W214" s="89">
        <v>50</v>
      </c>
      <c r="X214" s="89">
        <v>100</v>
      </c>
    </row>
    <row r="215" spans="20:24" x14ac:dyDescent="0.25">
      <c r="W215" s="89">
        <v>62</v>
      </c>
      <c r="X215" s="89">
        <v>77</v>
      </c>
    </row>
    <row r="216" spans="20:24" x14ac:dyDescent="0.25">
      <c r="W216" s="89">
        <v>70</v>
      </c>
      <c r="X216" s="89">
        <v>0</v>
      </c>
    </row>
    <row r="217" spans="20:24" x14ac:dyDescent="0.25">
      <c r="W217" s="89">
        <v>50</v>
      </c>
      <c r="X217" s="89">
        <v>100</v>
      </c>
    </row>
    <row r="218" spans="20:24" x14ac:dyDescent="0.25">
      <c r="W218" s="89">
        <v>65</v>
      </c>
      <c r="X218" s="89">
        <v>77</v>
      </c>
    </row>
    <row r="219" spans="20:24" x14ac:dyDescent="0.25">
      <c r="W219" s="89">
        <v>40</v>
      </c>
      <c r="X219" s="89">
        <v>80</v>
      </c>
    </row>
    <row r="220" spans="20:24" x14ac:dyDescent="0.25">
      <c r="W220" s="89">
        <v>65</v>
      </c>
      <c r="X220" s="89">
        <v>80</v>
      </c>
    </row>
    <row r="221" spans="20:24" x14ac:dyDescent="0.25">
      <c r="W221" s="89">
        <v>50</v>
      </c>
      <c r="X221" s="89">
        <v>77</v>
      </c>
    </row>
    <row r="222" spans="20:24" x14ac:dyDescent="0.25">
      <c r="W222" s="89">
        <v>52</v>
      </c>
      <c r="X222" s="89">
        <v>0</v>
      </c>
    </row>
    <row r="223" spans="20:24" x14ac:dyDescent="0.25">
      <c r="W223" s="89">
        <v>70</v>
      </c>
      <c r="X223" s="89">
        <v>0</v>
      </c>
    </row>
    <row r="224" spans="20:24" x14ac:dyDescent="0.25">
      <c r="W224" s="89">
        <v>52</v>
      </c>
      <c r="X224" s="89">
        <v>77</v>
      </c>
    </row>
    <row r="225" spans="23:24" x14ac:dyDescent="0.25">
      <c r="W225" s="89">
        <v>70</v>
      </c>
      <c r="X225" s="89">
        <v>77</v>
      </c>
    </row>
    <row r="226" spans="23:24" x14ac:dyDescent="0.25">
      <c r="W226" s="89">
        <v>70</v>
      </c>
      <c r="X226" s="89">
        <v>77</v>
      </c>
    </row>
    <row r="227" spans="23:24" x14ac:dyDescent="0.25">
      <c r="W227" s="89">
        <v>65</v>
      </c>
      <c r="X227" s="89">
        <v>48</v>
      </c>
    </row>
    <row r="228" spans="23:24" x14ac:dyDescent="0.25">
      <c r="W228" s="89">
        <v>65</v>
      </c>
      <c r="X228" s="89">
        <v>77</v>
      </c>
    </row>
    <row r="229" spans="23:24" x14ac:dyDescent="0.25">
      <c r="W229" s="89">
        <v>50</v>
      </c>
      <c r="X229" s="89">
        <v>77</v>
      </c>
    </row>
    <row r="230" spans="23:24" x14ac:dyDescent="0.25">
      <c r="W230" s="89">
        <v>56</v>
      </c>
      <c r="X230" s="89">
        <v>77</v>
      </c>
    </row>
    <row r="231" spans="23:24" x14ac:dyDescent="0.25">
      <c r="X231" s="89">
        <v>80</v>
      </c>
    </row>
    <row r="232" spans="23:24" x14ac:dyDescent="0.25">
      <c r="X232" s="89">
        <v>100</v>
      </c>
    </row>
    <row r="233" spans="23:24" x14ac:dyDescent="0.25">
      <c r="X233" s="89">
        <v>80</v>
      </c>
    </row>
    <row r="234" spans="23:24" x14ac:dyDescent="0.25">
      <c r="X234" s="89">
        <v>77</v>
      </c>
    </row>
    <row r="235" spans="23:24" x14ac:dyDescent="0.25">
      <c r="X235" s="89">
        <v>97</v>
      </c>
    </row>
    <row r="236" spans="23:24" x14ac:dyDescent="0.25">
      <c r="X236" s="89">
        <v>77</v>
      </c>
    </row>
    <row r="237" spans="23:24" x14ac:dyDescent="0.25">
      <c r="X237" s="89">
        <v>80</v>
      </c>
    </row>
    <row r="238" spans="23:24" x14ac:dyDescent="0.25">
      <c r="X238" s="89">
        <v>77</v>
      </c>
    </row>
    <row r="239" spans="23:24" x14ac:dyDescent="0.25">
      <c r="X239" s="89">
        <v>77</v>
      </c>
    </row>
    <row r="240" spans="23:24" x14ac:dyDescent="0.25">
      <c r="X240" s="89">
        <v>77</v>
      </c>
    </row>
    <row r="241" spans="24:24" x14ac:dyDescent="0.25">
      <c r="X241" s="89">
        <v>97</v>
      </c>
    </row>
    <row r="242" spans="24:24" x14ac:dyDescent="0.25">
      <c r="X242" s="89">
        <v>100</v>
      </c>
    </row>
  </sheetData>
  <mergeCells count="2">
    <mergeCell ref="B13:C13"/>
    <mergeCell ref="P9:Q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18" sqref="D18"/>
    </sheetView>
  </sheetViews>
  <sheetFormatPr baseColWidth="10" defaultRowHeight="15" x14ac:dyDescent="0.25"/>
  <sheetData>
    <row r="1" spans="1:5" ht="18.75" x14ac:dyDescent="0.3">
      <c r="C1" s="86">
        <v>2016</v>
      </c>
      <c r="E1" s="86">
        <v>2017</v>
      </c>
    </row>
    <row r="2" spans="1:5" x14ac:dyDescent="0.25">
      <c r="B2" s="10" t="s">
        <v>46</v>
      </c>
      <c r="C2" s="10" t="s">
        <v>47</v>
      </c>
      <c r="D2" s="10" t="s">
        <v>46</v>
      </c>
      <c r="E2" s="10" t="s">
        <v>47</v>
      </c>
    </row>
    <row r="3" spans="1:5" x14ac:dyDescent="0.25">
      <c r="A3" t="s">
        <v>48</v>
      </c>
      <c r="B3" s="84">
        <v>7586</v>
      </c>
      <c r="C3" s="84">
        <v>8348.89</v>
      </c>
      <c r="D3">
        <v>24372.5</v>
      </c>
      <c r="E3">
        <v>19224</v>
      </c>
    </row>
    <row r="4" spans="1:5" x14ac:dyDescent="0.25">
      <c r="A4" t="s">
        <v>49</v>
      </c>
      <c r="B4" s="84">
        <v>4947</v>
      </c>
      <c r="C4" s="84">
        <v>5431.52</v>
      </c>
      <c r="D4">
        <v>39217.61</v>
      </c>
      <c r="E4">
        <v>28859</v>
      </c>
    </row>
    <row r="5" spans="1:5" x14ac:dyDescent="0.25">
      <c r="A5" t="s">
        <v>50</v>
      </c>
      <c r="B5" s="84">
        <v>8590</v>
      </c>
      <c r="C5" s="84">
        <v>10890.99</v>
      </c>
      <c r="D5">
        <v>37644.29</v>
      </c>
      <c r="E5">
        <v>28835</v>
      </c>
    </row>
    <row r="6" spans="1:5" x14ac:dyDescent="0.25">
      <c r="A6" t="s">
        <v>51</v>
      </c>
      <c r="B6">
        <v>4551</v>
      </c>
      <c r="C6">
        <v>6209.41</v>
      </c>
    </row>
    <row r="7" spans="1:5" x14ac:dyDescent="0.25">
      <c r="A7" t="s">
        <v>52</v>
      </c>
      <c r="B7" s="84">
        <v>11346</v>
      </c>
      <c r="C7" s="84">
        <v>14489.79</v>
      </c>
      <c r="D7">
        <v>4438.12</v>
      </c>
      <c r="E7">
        <v>3634</v>
      </c>
    </row>
    <row r="8" spans="1:5" x14ac:dyDescent="0.25">
      <c r="A8" t="s">
        <v>53</v>
      </c>
      <c r="B8">
        <v>11458.82</v>
      </c>
      <c r="C8" s="84">
        <v>14489.79</v>
      </c>
      <c r="D8">
        <v>3321.95</v>
      </c>
      <c r="E8">
        <v>2720</v>
      </c>
    </row>
    <row r="9" spans="1:5" x14ac:dyDescent="0.25">
      <c r="A9" t="s">
        <v>54</v>
      </c>
      <c r="B9" s="84">
        <v>3092</v>
      </c>
      <c r="C9" s="84">
        <v>4291.62</v>
      </c>
      <c r="D9">
        <v>11418.92</v>
      </c>
      <c r="E9">
        <v>9007</v>
      </c>
    </row>
    <row r="10" spans="1:5" x14ac:dyDescent="0.25">
      <c r="A10" t="s">
        <v>55</v>
      </c>
      <c r="B10">
        <v>11281.23</v>
      </c>
      <c r="C10" s="84">
        <v>14502.03</v>
      </c>
      <c r="D10">
        <v>6643.89</v>
      </c>
      <c r="E10">
        <v>5782</v>
      </c>
    </row>
    <row r="11" spans="1:5" x14ac:dyDescent="0.25">
      <c r="A11" t="s">
        <v>56</v>
      </c>
      <c r="B11" s="84">
        <v>3558</v>
      </c>
      <c r="C11" s="84">
        <v>4345.5</v>
      </c>
      <c r="D11">
        <v>6643.89</v>
      </c>
      <c r="E11">
        <v>5440</v>
      </c>
    </row>
    <row r="12" spans="1:5" x14ac:dyDescent="0.25">
      <c r="A12" t="s">
        <v>57</v>
      </c>
      <c r="B12" s="84">
        <v>75552</v>
      </c>
      <c r="C12" s="84">
        <v>114292.8</v>
      </c>
      <c r="D12">
        <v>226899.72</v>
      </c>
      <c r="E12">
        <v>142811</v>
      </c>
    </row>
    <row r="13" spans="1:5" x14ac:dyDescent="0.25">
      <c r="A13" t="s">
        <v>58</v>
      </c>
      <c r="B13" s="84">
        <v>11768</v>
      </c>
      <c r="C13" s="84">
        <v>14919.45</v>
      </c>
      <c r="D13">
        <v>5062.4799999999996</v>
      </c>
      <c r="E13">
        <v>4636</v>
      </c>
    </row>
    <row r="14" spans="1:5" x14ac:dyDescent="0.25">
      <c r="A14" t="s">
        <v>59</v>
      </c>
      <c r="B14" s="84">
        <v>11768</v>
      </c>
      <c r="C14" s="84">
        <v>14919.45</v>
      </c>
    </row>
    <row r="15" spans="1:5" x14ac:dyDescent="0.25">
      <c r="A15" t="s">
        <v>60</v>
      </c>
      <c r="B15" s="84">
        <v>26414</v>
      </c>
      <c r="C15" s="84">
        <v>34424.78</v>
      </c>
    </row>
    <row r="16" spans="1:5" x14ac:dyDescent="0.25">
      <c r="A16" t="s">
        <v>54</v>
      </c>
      <c r="B16" s="84">
        <v>12975.2</v>
      </c>
      <c r="C16" s="84">
        <v>16450.330000000002</v>
      </c>
    </row>
    <row r="17" spans="1:7" ht="15.75" thickBot="1" x14ac:dyDescent="0.3">
      <c r="A17" t="s">
        <v>61</v>
      </c>
      <c r="B17" s="84">
        <v>22110.69</v>
      </c>
      <c r="C17" s="84">
        <v>28032.560000000001</v>
      </c>
    </row>
    <row r="18" spans="1:7" x14ac:dyDescent="0.25">
      <c r="B18" s="84">
        <f>SUM(B3:B17)</f>
        <v>226997.94</v>
      </c>
      <c r="C18" s="84">
        <f>SUM(C3:C17)</f>
        <v>306038.91000000003</v>
      </c>
      <c r="D18">
        <f>SUM(D3:D17)</f>
        <v>365663.37</v>
      </c>
      <c r="E18">
        <f>SUM(E3:E17)</f>
        <v>250948</v>
      </c>
      <c r="F18" s="131">
        <f>D18/12</f>
        <v>30471.947499999998</v>
      </c>
      <c r="G18" s="132" t="s">
        <v>47</v>
      </c>
    </row>
    <row r="19" spans="1:7" ht="15.75" thickBot="1" x14ac:dyDescent="0.3">
      <c r="F19" s="133">
        <f>E18/12</f>
        <v>20912.333333333332</v>
      </c>
      <c r="G19" s="134" t="s">
        <v>85</v>
      </c>
    </row>
    <row r="20" spans="1:7" x14ac:dyDescent="0.25">
      <c r="A20" t="s">
        <v>0</v>
      </c>
      <c r="B20" s="85">
        <f>B18/12</f>
        <v>18916.494999999999</v>
      </c>
      <c r="C20" s="10">
        <f>C18/12</f>
        <v>25503.242500000004</v>
      </c>
      <c r="D20">
        <f>SUM(D3:D19)</f>
        <v>731326.74</v>
      </c>
      <c r="E20" t="s">
        <v>62</v>
      </c>
      <c r="F20" s="10">
        <v>26720</v>
      </c>
    </row>
    <row r="21" spans="1:7" x14ac:dyDescent="0.25">
      <c r="C21">
        <f>C20/12</f>
        <v>2125.2702083333338</v>
      </c>
      <c r="D21">
        <f>D20/12</f>
        <v>60943.894999999997</v>
      </c>
      <c r="F21">
        <f>F20*1.06</f>
        <v>28323.200000000001</v>
      </c>
    </row>
    <row r="22" spans="1:7" x14ac:dyDescent="0.25">
      <c r="C22">
        <f>(C20-C21)*12</f>
        <v>280535.66750000004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3" sqref="C3"/>
    </sheetView>
  </sheetViews>
  <sheetFormatPr baseColWidth="10" defaultRowHeight="15" x14ac:dyDescent="0.25"/>
  <cols>
    <col min="1" max="1" width="26.7109375" customWidth="1"/>
    <col min="2" max="2" width="13.85546875" customWidth="1"/>
  </cols>
  <sheetData>
    <row r="1" spans="1:3" x14ac:dyDescent="0.25">
      <c r="B1" s="121">
        <v>42895</v>
      </c>
      <c r="C1" s="121">
        <v>42929</v>
      </c>
    </row>
    <row r="2" spans="1:3" x14ac:dyDescent="0.25">
      <c r="A2" t="s">
        <v>68</v>
      </c>
      <c r="B2">
        <v>1656</v>
      </c>
      <c r="C2">
        <v>1663</v>
      </c>
    </row>
    <row r="3" spans="1:3" x14ac:dyDescent="0.25">
      <c r="A3" t="s">
        <v>69</v>
      </c>
      <c r="B3">
        <v>4602</v>
      </c>
      <c r="C3">
        <v>4610</v>
      </c>
    </row>
    <row r="4" spans="1:3" x14ac:dyDescent="0.25">
      <c r="A4" t="s">
        <v>70</v>
      </c>
      <c r="B4">
        <v>1443</v>
      </c>
      <c r="C4">
        <v>1463</v>
      </c>
    </row>
    <row r="5" spans="1:3" x14ac:dyDescent="0.25">
      <c r="A5" t="s">
        <v>71</v>
      </c>
      <c r="B5">
        <v>8920</v>
      </c>
      <c r="C5">
        <v>9329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10" workbookViewId="0">
      <selection activeCell="J25" sqref="J25:J41"/>
    </sheetView>
  </sheetViews>
  <sheetFormatPr baseColWidth="10" defaultRowHeight="15" x14ac:dyDescent="0.25"/>
  <cols>
    <col min="5" max="5" width="15" customWidth="1"/>
    <col min="6" max="6" width="14.28515625" customWidth="1"/>
    <col min="10" max="10" width="5.140625" customWidth="1"/>
  </cols>
  <sheetData>
    <row r="1" spans="1:12" ht="18.75" x14ac:dyDescent="0.3">
      <c r="A1" s="86" t="s">
        <v>73</v>
      </c>
      <c r="B1" s="86" t="s">
        <v>74</v>
      </c>
      <c r="C1" s="86" t="s">
        <v>72</v>
      </c>
      <c r="D1" s="86" t="s">
        <v>79</v>
      </c>
      <c r="E1" s="86" t="s">
        <v>75</v>
      </c>
      <c r="F1" s="86" t="s">
        <v>76</v>
      </c>
      <c r="G1" s="86" t="s">
        <v>77</v>
      </c>
      <c r="H1" s="86" t="s">
        <v>43</v>
      </c>
      <c r="I1" s="86" t="s">
        <v>67</v>
      </c>
      <c r="J1" s="86" t="s">
        <v>78</v>
      </c>
      <c r="K1" s="86" t="s">
        <v>80</v>
      </c>
      <c r="L1" s="86" t="s">
        <v>81</v>
      </c>
    </row>
    <row r="2" spans="1:12" x14ac:dyDescent="0.25">
      <c r="A2" t="s">
        <v>52</v>
      </c>
      <c r="B2">
        <v>575</v>
      </c>
      <c r="C2">
        <v>3799</v>
      </c>
      <c r="D2" s="3">
        <f>C2/B2</f>
        <v>6.6069565217391304</v>
      </c>
      <c r="K2">
        <f>B28</f>
        <v>0</v>
      </c>
    </row>
    <row r="3" spans="1:12" x14ac:dyDescent="0.25">
      <c r="A3" t="s">
        <v>53</v>
      </c>
      <c r="B3">
        <v>1266</v>
      </c>
      <c r="C3">
        <v>5828</v>
      </c>
      <c r="D3" s="3">
        <f t="shared" ref="D3:D7" si="0">C3/B3</f>
        <v>4.60347551342812</v>
      </c>
      <c r="E3" s="9">
        <f t="shared" ref="E3:F7" si="1">(B3/B2*100)-100</f>
        <v>120.17391304347825</v>
      </c>
      <c r="F3" s="9">
        <f t="shared" si="1"/>
        <v>53.408791787312452</v>
      </c>
      <c r="G3">
        <v>6</v>
      </c>
      <c r="H3">
        <v>445</v>
      </c>
      <c r="I3">
        <v>826</v>
      </c>
      <c r="J3" s="9">
        <f>H3/I3*100</f>
        <v>53.874092009685228</v>
      </c>
      <c r="K3">
        <f t="shared" ref="K3:K14" si="2">B29</f>
        <v>0</v>
      </c>
    </row>
    <row r="4" spans="1:12" x14ac:dyDescent="0.25">
      <c r="A4" t="s">
        <v>55</v>
      </c>
      <c r="B4">
        <v>1612</v>
      </c>
      <c r="C4">
        <v>5514</v>
      </c>
      <c r="D4" s="3">
        <f t="shared" si="0"/>
        <v>3.4205955334987594</v>
      </c>
      <c r="E4" s="9">
        <f t="shared" si="1"/>
        <v>27.330173775671398</v>
      </c>
      <c r="F4" s="9">
        <f t="shared" si="1"/>
        <v>-5.3877831159917662</v>
      </c>
      <c r="G4">
        <v>4</v>
      </c>
      <c r="H4">
        <v>377</v>
      </c>
      <c r="I4">
        <v>437</v>
      </c>
      <c r="J4" s="9">
        <f t="shared" ref="J4:J7" si="3">H4/I4*100</f>
        <v>86.270022883295198</v>
      </c>
      <c r="K4">
        <f t="shared" si="2"/>
        <v>11.6</v>
      </c>
      <c r="L4" t="s">
        <v>84</v>
      </c>
    </row>
    <row r="5" spans="1:12" x14ac:dyDescent="0.25">
      <c r="A5" t="s">
        <v>56</v>
      </c>
      <c r="B5">
        <v>2209</v>
      </c>
      <c r="C5">
        <v>7504</v>
      </c>
      <c r="D5" s="3">
        <f t="shared" si="0"/>
        <v>3.3970122227252149</v>
      </c>
      <c r="E5" s="9">
        <f t="shared" si="1"/>
        <v>37.034739454094307</v>
      </c>
      <c r="F5" s="9">
        <f t="shared" si="1"/>
        <v>36.089952847297781</v>
      </c>
      <c r="G5">
        <v>5</v>
      </c>
      <c r="H5">
        <v>265</v>
      </c>
      <c r="I5">
        <v>875</v>
      </c>
      <c r="J5" s="9">
        <f t="shared" si="3"/>
        <v>30.285714285714288</v>
      </c>
      <c r="K5">
        <f t="shared" si="2"/>
        <v>0</v>
      </c>
    </row>
    <row r="6" spans="1:12" x14ac:dyDescent="0.25">
      <c r="A6" t="s">
        <v>57</v>
      </c>
      <c r="B6">
        <v>2691</v>
      </c>
      <c r="C6">
        <v>10022</v>
      </c>
      <c r="D6" s="3">
        <f t="shared" si="0"/>
        <v>3.724266072092159</v>
      </c>
      <c r="E6" s="9">
        <f t="shared" si="1"/>
        <v>21.819827976459933</v>
      </c>
      <c r="F6" s="9">
        <f t="shared" si="1"/>
        <v>33.555437100213226</v>
      </c>
      <c r="G6">
        <v>8</v>
      </c>
      <c r="H6">
        <v>737</v>
      </c>
      <c r="I6">
        <v>1106</v>
      </c>
      <c r="J6" s="9">
        <f t="shared" si="3"/>
        <v>66.6365280289331</v>
      </c>
      <c r="K6">
        <f t="shared" si="2"/>
        <v>0</v>
      </c>
    </row>
    <row r="7" spans="1:12" x14ac:dyDescent="0.25">
      <c r="A7" t="s">
        <v>58</v>
      </c>
      <c r="B7">
        <v>3110</v>
      </c>
      <c r="C7">
        <v>11104</v>
      </c>
      <c r="D7" s="3">
        <f t="shared" si="0"/>
        <v>3.5704180064308684</v>
      </c>
      <c r="E7" s="9">
        <f t="shared" si="1"/>
        <v>15.570419918246017</v>
      </c>
      <c r="F7" s="9">
        <f t="shared" si="1"/>
        <v>10.796248253841554</v>
      </c>
      <c r="G7">
        <v>7</v>
      </c>
      <c r="H7">
        <v>323</v>
      </c>
      <c r="I7">
        <v>1272</v>
      </c>
      <c r="J7" s="9">
        <f t="shared" si="3"/>
        <v>25.393081761006293</v>
      </c>
      <c r="K7">
        <f t="shared" si="2"/>
        <v>19</v>
      </c>
      <c r="L7" t="s">
        <v>84</v>
      </c>
    </row>
    <row r="8" spans="1:12" x14ac:dyDescent="0.25">
      <c r="A8" t="s">
        <v>59</v>
      </c>
      <c r="D8" s="3"/>
      <c r="K8">
        <f t="shared" si="2"/>
        <v>0</v>
      </c>
    </row>
    <row r="9" spans="1:12" x14ac:dyDescent="0.25">
      <c r="A9" t="s">
        <v>60</v>
      </c>
      <c r="D9" s="3"/>
      <c r="K9">
        <f t="shared" si="2"/>
        <v>0</v>
      </c>
    </row>
    <row r="10" spans="1:12" x14ac:dyDescent="0.25">
      <c r="A10" t="s">
        <v>61</v>
      </c>
      <c r="D10" s="3"/>
      <c r="K10">
        <f t="shared" si="2"/>
        <v>0</v>
      </c>
    </row>
    <row r="11" spans="1:12" x14ac:dyDescent="0.25">
      <c r="A11" t="s">
        <v>48</v>
      </c>
      <c r="D11" s="3"/>
      <c r="K11">
        <f t="shared" si="2"/>
        <v>0</v>
      </c>
    </row>
    <row r="12" spans="1:12" x14ac:dyDescent="0.25">
      <c r="D12" s="3"/>
      <c r="K12">
        <f t="shared" si="2"/>
        <v>0</v>
      </c>
    </row>
    <row r="13" spans="1:12" x14ac:dyDescent="0.25">
      <c r="D13" s="3"/>
      <c r="K13">
        <f t="shared" si="2"/>
        <v>0</v>
      </c>
    </row>
    <row r="14" spans="1:12" x14ac:dyDescent="0.25">
      <c r="D14" s="3"/>
      <c r="K14">
        <f t="shared" si="2"/>
        <v>0</v>
      </c>
    </row>
    <row r="15" spans="1:12" x14ac:dyDescent="0.25">
      <c r="C15" t="s">
        <v>0</v>
      </c>
      <c r="E15" s="9">
        <f>SUM(E4:E14)/4</f>
        <v>25.438790281117914</v>
      </c>
      <c r="F15" s="9">
        <f>SUM(F4:F14)/4</f>
        <v>18.763463771340199</v>
      </c>
      <c r="G15">
        <f>SUM(G3:G14)</f>
        <v>30</v>
      </c>
      <c r="H15">
        <f>SUM(H3:H14)</f>
        <v>2147</v>
      </c>
      <c r="I15">
        <f>SUM(I3:I14)</f>
        <v>4516</v>
      </c>
      <c r="J15" s="9">
        <f>SUM(J3:J14)/5</f>
        <v>52.491887793726825</v>
      </c>
    </row>
    <row r="24" spans="1:10" x14ac:dyDescent="0.25">
      <c r="B24" t="s">
        <v>82</v>
      </c>
      <c r="C24" t="s">
        <v>83</v>
      </c>
      <c r="D24" t="s">
        <v>67</v>
      </c>
      <c r="J24" s="129" t="s">
        <v>32</v>
      </c>
    </row>
    <row r="25" spans="1:10" x14ac:dyDescent="0.25">
      <c r="A25" t="s">
        <v>48</v>
      </c>
      <c r="J25" s="130">
        <v>55</v>
      </c>
    </row>
    <row r="26" spans="1:10" x14ac:dyDescent="0.25">
      <c r="A26" t="s">
        <v>49</v>
      </c>
      <c r="B26">
        <v>20.57</v>
      </c>
      <c r="C26">
        <f>210+11+6+6+11+6+6</f>
        <v>256</v>
      </c>
      <c r="D26">
        <f>SUM(B26:C26)</f>
        <v>276.57</v>
      </c>
      <c r="J26" s="130">
        <v>55</v>
      </c>
    </row>
    <row r="27" spans="1:10" x14ac:dyDescent="0.25">
      <c r="A27" t="s">
        <v>50</v>
      </c>
      <c r="C27">
        <v>19</v>
      </c>
      <c r="D27">
        <f t="shared" ref="D27:D45" si="4">SUM(B27:C27)</f>
        <v>19</v>
      </c>
      <c r="J27" s="130">
        <v>55</v>
      </c>
    </row>
    <row r="28" spans="1:10" x14ac:dyDescent="0.25">
      <c r="A28" t="s">
        <v>52</v>
      </c>
      <c r="C28">
        <f>27+14+71</f>
        <v>112</v>
      </c>
      <c r="D28">
        <f t="shared" si="4"/>
        <v>112</v>
      </c>
      <c r="J28" s="130">
        <v>55</v>
      </c>
    </row>
    <row r="29" spans="1:10" x14ac:dyDescent="0.25">
      <c r="A29" t="s">
        <v>53</v>
      </c>
      <c r="D29">
        <f t="shared" si="4"/>
        <v>0</v>
      </c>
      <c r="J29" s="130">
        <v>28</v>
      </c>
    </row>
    <row r="30" spans="1:10" x14ac:dyDescent="0.25">
      <c r="A30" t="s">
        <v>55</v>
      </c>
      <c r="B30">
        <f>11.6</f>
        <v>11.6</v>
      </c>
      <c r="D30">
        <f t="shared" si="4"/>
        <v>11.6</v>
      </c>
      <c r="J30" s="130">
        <v>50</v>
      </c>
    </row>
    <row r="31" spans="1:10" x14ac:dyDescent="0.25">
      <c r="A31" t="s">
        <v>56</v>
      </c>
      <c r="D31">
        <f t="shared" si="4"/>
        <v>0</v>
      </c>
      <c r="J31" s="130">
        <v>40</v>
      </c>
    </row>
    <row r="32" spans="1:10" x14ac:dyDescent="0.25">
      <c r="A32" t="s">
        <v>57</v>
      </c>
      <c r="D32">
        <f t="shared" si="4"/>
        <v>0</v>
      </c>
      <c r="J32" s="130">
        <v>27</v>
      </c>
    </row>
    <row r="33" spans="1:10" x14ac:dyDescent="0.25">
      <c r="A33" t="s">
        <v>58</v>
      </c>
      <c r="B33">
        <f>19</f>
        <v>19</v>
      </c>
      <c r="D33">
        <f t="shared" si="4"/>
        <v>19</v>
      </c>
      <c r="J33" s="130">
        <v>50</v>
      </c>
    </row>
    <row r="34" spans="1:10" x14ac:dyDescent="0.25">
      <c r="A34" t="s">
        <v>59</v>
      </c>
      <c r="C34">
        <f>30+12.8+4.79+12+40</f>
        <v>99.59</v>
      </c>
      <c r="D34">
        <f t="shared" si="4"/>
        <v>99.59</v>
      </c>
      <c r="J34" s="130">
        <v>40</v>
      </c>
    </row>
    <row r="35" spans="1:10" x14ac:dyDescent="0.25">
      <c r="A35" t="s">
        <v>60</v>
      </c>
      <c r="D35">
        <f t="shared" si="4"/>
        <v>0</v>
      </c>
      <c r="J35" s="130">
        <v>27</v>
      </c>
    </row>
    <row r="36" spans="1:10" x14ac:dyDescent="0.25">
      <c r="A36" t="s">
        <v>61</v>
      </c>
      <c r="D36">
        <f t="shared" si="4"/>
        <v>0</v>
      </c>
      <c r="J36" s="130">
        <v>55</v>
      </c>
    </row>
    <row r="37" spans="1:10" x14ac:dyDescent="0.25">
      <c r="A37" t="s">
        <v>48</v>
      </c>
      <c r="D37">
        <f t="shared" si="4"/>
        <v>0</v>
      </c>
      <c r="J37" s="130">
        <v>48</v>
      </c>
    </row>
    <row r="38" spans="1:10" x14ac:dyDescent="0.25">
      <c r="A38" t="s">
        <v>49</v>
      </c>
      <c r="D38">
        <f t="shared" si="4"/>
        <v>0</v>
      </c>
      <c r="J38" s="130">
        <v>44</v>
      </c>
    </row>
    <row r="39" spans="1:10" x14ac:dyDescent="0.25">
      <c r="A39" t="s">
        <v>50</v>
      </c>
      <c r="D39">
        <f t="shared" si="4"/>
        <v>0</v>
      </c>
    </row>
    <row r="40" spans="1:10" x14ac:dyDescent="0.25">
      <c r="A40" t="s">
        <v>52</v>
      </c>
      <c r="D40">
        <f t="shared" si="4"/>
        <v>0</v>
      </c>
    </row>
    <row r="41" spans="1:10" x14ac:dyDescent="0.25">
      <c r="A41" t="s">
        <v>53</v>
      </c>
      <c r="D41">
        <f t="shared" si="4"/>
        <v>0</v>
      </c>
      <c r="J41">
        <f>SUM(J25:J40)</f>
        <v>629</v>
      </c>
    </row>
    <row r="42" spans="1:10" x14ac:dyDescent="0.25">
      <c r="A42" t="s">
        <v>55</v>
      </c>
      <c r="D42">
        <f t="shared" si="4"/>
        <v>0</v>
      </c>
    </row>
    <row r="43" spans="1:10" x14ac:dyDescent="0.25">
      <c r="A43" t="s">
        <v>56</v>
      </c>
      <c r="D43">
        <f t="shared" si="4"/>
        <v>0</v>
      </c>
    </row>
    <row r="44" spans="1:10" x14ac:dyDescent="0.25">
      <c r="A44" t="s">
        <v>57</v>
      </c>
      <c r="D44">
        <f t="shared" si="4"/>
        <v>0</v>
      </c>
    </row>
    <row r="45" spans="1:10" x14ac:dyDescent="0.25">
      <c r="A45" t="s">
        <v>58</v>
      </c>
      <c r="D45">
        <f t="shared" si="4"/>
        <v>0</v>
      </c>
    </row>
    <row r="46" spans="1:10" x14ac:dyDescent="0.25">
      <c r="B46">
        <f>SUM(B26:B45)</f>
        <v>51.17</v>
      </c>
      <c r="C46">
        <f>SUM(C26:C45)</f>
        <v>486.59000000000003</v>
      </c>
      <c r="D46">
        <f>SUM(B46:C46)</f>
        <v>537.76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Anual-Curso</vt:lpstr>
      <vt:lpstr>Historico</vt:lpstr>
      <vt:lpstr>ORT</vt:lpstr>
      <vt:lpstr>Redes sociales</vt:lpstr>
      <vt:lpstr>WEB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dcterms:created xsi:type="dcterms:W3CDTF">2015-08-28T12:29:33Z</dcterms:created>
  <dcterms:modified xsi:type="dcterms:W3CDTF">2017-12-02T22:23:34Z</dcterms:modified>
</cp:coreProperties>
</file>